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4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rim\Documents\"/>
    </mc:Choice>
  </mc:AlternateContent>
  <xr:revisionPtr revIDLastSave="0" documentId="8_{1837C370-107E-4325-A9D0-CF2E366787D5}" xr6:coauthVersionLast="46" xr6:coauthVersionMax="46" xr10:uidLastSave="{00000000-0000-0000-0000-000000000000}"/>
  <bookViews>
    <workbookView xWindow="-120" yWindow="-120" windowWidth="50910" windowHeight="21840" activeTab="1" xr2:uid="{C1073881-8B4C-4107-901D-F1668D6D3283}"/>
  </bookViews>
  <sheets>
    <sheet name="Statistika" sheetId="5" r:id="rId1"/>
    <sheet name="Boblingen" sheetId="9" r:id="rId2"/>
    <sheet name="Graf - počet dle typu" sheetId="8" r:id="rId3"/>
    <sheet name="Graf - meziroční změna v ks" sheetId="6" r:id="rId4"/>
    <sheet name="Graf - celkový počet vozidel" sheetId="7" r:id="rId5"/>
  </sheets>
  <definedNames>
    <definedName name="ExternalData_2" localSheetId="0" hidden="1">Statistika!$A$1:$M$58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1" i="9" l="1"/>
  <c r="H11" i="9"/>
  <c r="G11" i="9"/>
  <c r="F11" i="9"/>
  <c r="E11" i="9"/>
  <c r="D11" i="9"/>
  <c r="C11" i="9"/>
  <c r="B11" i="9"/>
  <c r="I12" i="9"/>
  <c r="H12" i="9"/>
  <c r="G12" i="9"/>
  <c r="F12" i="9"/>
  <c r="E12" i="9"/>
  <c r="D12" i="9"/>
  <c r="C12" i="9"/>
  <c r="B12" i="9"/>
  <c r="I9" i="9"/>
  <c r="H9" i="9"/>
  <c r="G9" i="9"/>
  <c r="F9" i="9"/>
  <c r="E9" i="9"/>
  <c r="D9" i="9"/>
  <c r="C9" i="9"/>
  <c r="B2" i="9"/>
  <c r="C2" i="9"/>
  <c r="C8" i="9" s="1"/>
  <c r="D2" i="9"/>
  <c r="D8" i="9" s="1"/>
  <c r="E2" i="9"/>
  <c r="E8" i="9" s="1"/>
  <c r="F2" i="9"/>
  <c r="F8" i="9" s="1"/>
  <c r="G2" i="9"/>
  <c r="G8" i="9" s="1"/>
  <c r="H2" i="9"/>
  <c r="I2" i="9"/>
  <c r="I8" i="9" s="1"/>
  <c r="M67" i="5"/>
  <c r="L67" i="5"/>
  <c r="K67" i="5"/>
  <c r="J67" i="5"/>
  <c r="I67" i="5"/>
  <c r="H67" i="5"/>
  <c r="G67" i="5"/>
  <c r="F67" i="5"/>
  <c r="F68" i="5"/>
  <c r="M78" i="5"/>
  <c r="L78" i="5"/>
  <c r="K78" i="5"/>
  <c r="J78" i="5"/>
  <c r="M65" i="5"/>
  <c r="L65" i="5"/>
  <c r="K65" i="5"/>
  <c r="J65" i="5"/>
  <c r="I65" i="5"/>
  <c r="H65" i="5"/>
  <c r="G65" i="5"/>
  <c r="F65" i="5"/>
  <c r="E65" i="5"/>
  <c r="M64" i="5"/>
  <c r="L64" i="5"/>
  <c r="K64" i="5"/>
  <c r="J64" i="5"/>
  <c r="I64" i="5"/>
  <c r="H64" i="5"/>
  <c r="G64" i="5"/>
  <c r="F64" i="5"/>
  <c r="E64" i="5"/>
  <c r="M63" i="5"/>
  <c r="L63" i="5"/>
  <c r="K63" i="5"/>
  <c r="J63" i="5"/>
  <c r="I63" i="5"/>
  <c r="H63" i="5"/>
  <c r="G63" i="5"/>
  <c r="F63" i="5"/>
  <c r="M62" i="5"/>
  <c r="L62" i="5"/>
  <c r="K62" i="5"/>
  <c r="J62" i="5"/>
  <c r="I62" i="5"/>
  <c r="H62" i="5"/>
  <c r="G62" i="5"/>
  <c r="F62" i="5"/>
  <c r="M61" i="5"/>
  <c r="L61" i="5"/>
  <c r="K61" i="5"/>
  <c r="J61" i="5"/>
  <c r="I61" i="5"/>
  <c r="H61" i="5"/>
  <c r="G61" i="5"/>
  <c r="F61" i="5"/>
  <c r="E63" i="5"/>
  <c r="E62" i="5"/>
  <c r="E61" i="5"/>
  <c r="M60" i="5"/>
  <c r="L60" i="5"/>
  <c r="K60" i="5"/>
  <c r="J60" i="5"/>
  <c r="I60" i="5"/>
  <c r="H60" i="5"/>
  <c r="G60" i="5"/>
  <c r="F60" i="5"/>
  <c r="E60" i="5"/>
  <c r="E59" i="5"/>
  <c r="F59" i="5"/>
  <c r="G59" i="5"/>
  <c r="H59" i="5"/>
  <c r="I59" i="5"/>
  <c r="J59" i="5"/>
  <c r="K59" i="5"/>
  <c r="L59" i="5"/>
  <c r="M59" i="5"/>
  <c r="H8" i="9" l="1"/>
  <c r="K71" i="5"/>
  <c r="J72" i="5"/>
  <c r="H71" i="5"/>
  <c r="G72" i="5"/>
  <c r="M72" i="5"/>
  <c r="L71" i="5"/>
  <c r="K72" i="5"/>
  <c r="J71" i="5"/>
  <c r="I72" i="5"/>
  <c r="M71" i="5"/>
  <c r="L72" i="5"/>
  <c r="F71" i="5"/>
  <c r="G71" i="5"/>
  <c r="F72" i="5"/>
  <c r="I71" i="5"/>
  <c r="H72" i="5"/>
  <c r="J68" i="5"/>
  <c r="J69" i="5"/>
  <c r="K68" i="5"/>
  <c r="K69" i="5"/>
  <c r="L68" i="5"/>
  <c r="L69" i="5"/>
  <c r="M68" i="5"/>
  <c r="M69" i="5"/>
  <c r="F69" i="5"/>
  <c r="G68" i="5"/>
  <c r="G69" i="5"/>
  <c r="H68" i="5"/>
  <c r="H69" i="5"/>
  <c r="I68" i="5"/>
  <c r="I69" i="5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40207BC-AF1A-4082-A5F1-0E0734021DCA}" keepAlive="1" name="Query - rok_zn_typ_dr_kat" description="Connection to the 'rok_zn_typ_dr_kat' query in the workbook." type="5" refreshedVersion="6" background="1" saveData="1">
    <dbPr connection="Provider=Microsoft.Mashup.OleDb.1;Data Source=$Workbook$;Location=rok_zn_typ_dr_kat;Extended Properties=&quot;&quot;" command="SELECT * FROM [rok_zn_typ_dr_kat]"/>
  </connection>
  <connection id="2" xr16:uid="{A14EBB98-816B-4D47-B441-5D5A52110E35}" keepAlive="1" name="Query - rv_statistics" description="Connection to the 'rv_statistics' query in the workbook." type="5" refreshedVersion="6" background="1">
    <dbPr connection="Provider=Microsoft.Mashup.OleDb.1;Data Source=$Workbook$;Location=rv_statistics;Extended Properties=&quot;&quot;" command="SELECT * FROM [rv_statistics]"/>
  </connection>
  <connection id="3" xr16:uid="{FA48C14A-3AAB-442D-BCA7-E7F10F93C565}" keepAlive="1" name="Query - rv_statistics (2)" description="Connection to the 'rv_statistics (2)' query in the workbook." type="5" refreshedVersion="6" background="1">
    <dbPr connection="Provider=Microsoft.Mashup.OleDb.1;Data Source=$Workbook$;Location=rv_statistics (2);Extended Properties=&quot;&quot;" command="SELECT * FROM [rv_statistics (2)]"/>
  </connection>
  <connection id="4" xr16:uid="{56984452-F09F-4024-A8EC-FE6E3D5F80C7}" keepAlive="1" name="Query - rv_statistics (3)" description="Connection to the 'rv_statistics (3)' query in the workbook." type="5" refreshedVersion="6" background="1" saveData="1">
    <dbPr connection="Provider=Microsoft.Mashup.OleDb.1;Data Source=$Workbook$;Location=rv_statistics (3);Extended Properties=&quot;&quot;" command="SELECT * FROM [rv_statistics (3)]"/>
  </connection>
</connections>
</file>

<file path=xl/sharedStrings.xml><?xml version="1.0" encoding="utf-8"?>
<sst xmlns="http://schemas.openxmlformats.org/spreadsheetml/2006/main" count="263" uniqueCount="149">
  <si>
    <t>druh</t>
  </si>
  <si>
    <t/>
  </si>
  <si>
    <t>AB</t>
  </si>
  <si>
    <t>M</t>
  </si>
  <si>
    <t>NA</t>
  </si>
  <si>
    <t>NAN</t>
  </si>
  <si>
    <t>NAS</t>
  </si>
  <si>
    <t>NAU</t>
  </si>
  <si>
    <t>NN</t>
  </si>
  <si>
    <t>NP</t>
  </si>
  <si>
    <t>OA</t>
  </si>
  <si>
    <t>OAK</t>
  </si>
  <si>
    <t>OSO</t>
  </si>
  <si>
    <t>OV</t>
  </si>
  <si>
    <t>PN</t>
  </si>
  <si>
    <t>PNA</t>
  </si>
  <si>
    <t>PNC</t>
  </si>
  <si>
    <t>PNP</t>
  </si>
  <si>
    <t>PNV</t>
  </si>
  <si>
    <t>PO</t>
  </si>
  <si>
    <t>POC</t>
  </si>
  <si>
    <t>PON</t>
  </si>
  <si>
    <t>PRN</t>
  </si>
  <si>
    <t>PRT</t>
  </si>
  <si>
    <t>PRV</t>
  </si>
  <si>
    <t>PS</t>
  </si>
  <si>
    <t>PT</t>
  </si>
  <si>
    <t>PVO</t>
  </si>
  <si>
    <t>SA</t>
  </si>
  <si>
    <t>SP</t>
  </si>
  <si>
    <t>VZU</t>
  </si>
  <si>
    <t>SAS</t>
  </si>
  <si>
    <t>SPP</t>
  </si>
  <si>
    <t>VD</t>
  </si>
  <si>
    <t>POO</t>
  </si>
  <si>
    <t>OAM</t>
  </si>
  <si>
    <t>OAO</t>
  </si>
  <si>
    <t>PNS</t>
  </si>
  <si>
    <t>NAP</t>
  </si>
  <si>
    <t>NAK</t>
  </si>
  <si>
    <t>A</t>
  </si>
  <si>
    <t>PTO</t>
  </si>
  <si>
    <t>PNU</t>
  </si>
  <si>
    <t>SPA</t>
  </si>
  <si>
    <t>SAJ</t>
  </si>
  <si>
    <t>NS</t>
  </si>
  <si>
    <t>PNJ</t>
  </si>
  <si>
    <t>SAA</t>
  </si>
  <si>
    <t>NAV</t>
  </si>
  <si>
    <t>PNN</t>
  </si>
  <si>
    <t>OAD</t>
  </si>
  <si>
    <t>BUS</t>
  </si>
  <si>
    <t>NAG</t>
  </si>
  <si>
    <t>AUTOBUS</t>
  </si>
  <si>
    <t>SAP</t>
  </si>
  <si>
    <t>NAR</t>
  </si>
  <si>
    <t>OAR</t>
  </si>
  <si>
    <t>PPN</t>
  </si>
  <si>
    <t>P</t>
  </si>
  <si>
    <t>NÁKLADNÍ AUTOMOBIL</t>
  </si>
  <si>
    <t>MOTOCYKL</t>
  </si>
  <si>
    <t>OSOBNÍ AUTOMOBIL</t>
  </si>
  <si>
    <t>SAW</t>
  </si>
  <si>
    <t>popis</t>
  </si>
  <si>
    <t>kategorie</t>
  </si>
  <si>
    <t>(očištěna)</t>
  </si>
  <si>
    <t>Přívěs za os.automobil-nákladní</t>
  </si>
  <si>
    <t>Osobní automobil-dodávka</t>
  </si>
  <si>
    <t>Osobní automobil-sportovní</t>
  </si>
  <si>
    <t>Osobní automobil-kombi</t>
  </si>
  <si>
    <t>Nákladní automobil valníkový</t>
  </si>
  <si>
    <t>Nákladní automobil speciální</t>
  </si>
  <si>
    <t>Přívěs za nákl.automobil-speciální</t>
  </si>
  <si>
    <t>Osobní automobil-mikrobus (nebo minibus)</t>
  </si>
  <si>
    <t>Přívěs nákladní valníkový</t>
  </si>
  <si>
    <t>Přívěs nákladní jednonápravový</t>
  </si>
  <si>
    <t>Nákladní automobil ADR</t>
  </si>
  <si>
    <t>PRACOVNÍ STROJ PŘÍPOJNÝ</t>
  </si>
  <si>
    <t>Speciální automobil autojeřáb</t>
  </si>
  <si>
    <t>Přívěs nákladní speciální</t>
  </si>
  <si>
    <t>VOZIDLO URČENÉ K DOSTAVBĚ</t>
  </si>
  <si>
    <t>SPECIÁLNÍ AUTOMOBIL</t>
  </si>
  <si>
    <t>PŘÍVĚS NÁKLADNÍ</t>
  </si>
  <si>
    <t>nezadano</t>
  </si>
  <si>
    <t>Přívěs za os.automobil-speciální</t>
  </si>
  <si>
    <t>Přívěs traktorový obytný</t>
  </si>
  <si>
    <t>Přívěs za os.automobil-obytný</t>
  </si>
  <si>
    <t>Přívěs za nákl.automobil-skříňový</t>
  </si>
  <si>
    <t>NAE</t>
  </si>
  <si>
    <t>NÁKLADNÍ AUTOMOBIL-ELEKTROMOBIL</t>
  </si>
  <si>
    <t>Speciální automobil skříňový</t>
  </si>
  <si>
    <t>Nákladní automobil skříňový</t>
  </si>
  <si>
    <t>NÁVĚS SPECIÁLNÍ</t>
  </si>
  <si>
    <t>PŘÍVĚS SPECIÁLNÍ</t>
  </si>
  <si>
    <t>Speciální automobil jednoúčel. (ost.SA)</t>
  </si>
  <si>
    <t>Přívěs za os.automobil</t>
  </si>
  <si>
    <t>Přívěs traktorový</t>
  </si>
  <si>
    <t>OSTATNÍ VOZIDLA</t>
  </si>
  <si>
    <t>Osobní automobil-obytný</t>
  </si>
  <si>
    <t>Přívěsný podvozek pro nástavby</t>
  </si>
  <si>
    <t>Přívěs za nákl.automobil-sklápěcí</t>
  </si>
  <si>
    <t>Speciální automobil přepravník</t>
  </si>
  <si>
    <t>Návěs nákladní speciální</t>
  </si>
  <si>
    <t>VOZIDLO ZVLÁŠTNÍHO URČENÍ</t>
  </si>
  <si>
    <t>Nákladní automobil sklápěcí</t>
  </si>
  <si>
    <t>Speciální automobil terénní skříňový</t>
  </si>
  <si>
    <t>NÁKLADNÍ PŘÍVĚS ADR</t>
  </si>
  <si>
    <t>Nákladní automobil terénní</t>
  </si>
  <si>
    <t>SPECIÁLNÍ PŘÍVĚS</t>
  </si>
  <si>
    <t>PŘÍPOJNÉ VOZIDLO</t>
  </si>
  <si>
    <t>PŘÍVĚS TRAKTOROVÝ</t>
  </si>
  <si>
    <t>NÁKLADNÍ PŘÍVĚS</t>
  </si>
  <si>
    <t>Přívěs za nákl.automobil-nákladní</t>
  </si>
  <si>
    <t>Nákladní automobil terénní sklápěcí</t>
  </si>
  <si>
    <t>NÁVĚS NÁKLADNÍ</t>
  </si>
  <si>
    <t>NÁKLADNÍ NÁVĚS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</si>
  <si>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</si>
  <si>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</si>
  <si>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</si>
  <si>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</si>
  <si>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</si>
  <si>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</si>
  <si>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</si>
  <si>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</si>
  <si>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</si>
  <si>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Celkem</t>
  </si>
  <si>
    <t>Obytný přívěs</t>
  </si>
  <si>
    <t>Obytný přívěs (očištěno)</t>
  </si>
  <si>
    <t>Nezařazeno (očistěno)</t>
  </si>
  <si>
    <t>Nezařazeno</t>
  </si>
  <si>
    <t>Obytný přívěs- meziroční změna v %</t>
  </si>
  <si>
    <t>Obytný přívěs - změna v daném roce v ks</t>
  </si>
  <si>
    <t>Německo</t>
  </si>
  <si>
    <t>Česká republika</t>
  </si>
  <si>
    <t>Německo -nové registrace za rok (zdroj https://www.civd.de)</t>
  </si>
  <si>
    <t>Polsko</t>
  </si>
  <si>
    <t>Obytný automobil -  změna v daném roce v ks</t>
  </si>
  <si>
    <t>Obytný automobil - meziroční změna v %</t>
  </si>
  <si>
    <t>Obytný automobil</t>
  </si>
  <si>
    <t>Obytný automobil (očištěno)</t>
  </si>
  <si>
    <t>Meziroční změna v %</t>
  </si>
  <si>
    <t>ČR</t>
  </si>
  <si>
    <t>D - BÖBLINGEN</t>
  </si>
  <si>
    <t>ČR - obyvatel</t>
  </si>
  <si>
    <t>D - BÖBLINGEN - obyvatel</t>
  </si>
  <si>
    <t>ČR - vozů na 10.000 obyvatel</t>
  </si>
  <si>
    <t>D - BÖBLINGEN - vozů na 10.000 obyvatel</t>
  </si>
  <si>
    <t>ČR - meziroční změna</t>
  </si>
  <si>
    <t>D - meziroční změna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</si>
</sst>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/>
    <xf numFmtId="164" fontId="0" fillId="0" borderId="0" xfId="0" applyNumberFormat="1"/>
    <xf numFmtId="1" fontId="0" fillId="0" borderId="0" xfId="0" applyNumberFormat="1"/>
  </cellXfs>
  <cellStyles count="1">
    <cellStyle name="Normal" xfId="0" builtinId="0"/>
  </cellStyles>
  <dxfs count="8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cs-CZ"/>
              <a:t>Počet vozů na 10.000 obyvatel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2.1209928493542436E-2"/>
          <c:y val="6.2217373441809616E-2"/>
          <c:w val="0.90149514054272517"/>
          <c:h val="0.8689705847661876"/>
        </c:manualLayout>
      </c:layout>
      <c:barChart>
        <c:barDir val="col"/>
        <c:grouping val="clustered"/>
        <c:varyColors val="0"/>
        <c:ser>
          <c:idx val="0"/>
          <c:order val="0"/>
          <c:tx>
            <c:v>ČR</c:v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Boblingen!$B$1:$I$1</c:f>
              <c:numCache>
                <c:formatCode>General</c:formatCode>
                <c:ptCount val="8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</c:numCache>
            </c:numRef>
          </c:cat>
          <c:val>
            <c:numRef>
              <c:f>Boblingen!$B$11:$I$11</c:f>
              <c:numCache>
                <c:formatCode>0</c:formatCode>
                <c:ptCount val="8"/>
                <c:pt idx="0">
                  <c:v>6.3476635514018698</c:v>
                </c:pt>
                <c:pt idx="1">
                  <c:v>6.9429906542056079</c:v>
                </c:pt>
                <c:pt idx="2">
                  <c:v>7.6018691588785039</c:v>
                </c:pt>
                <c:pt idx="3">
                  <c:v>8.5588785046728972</c:v>
                </c:pt>
                <c:pt idx="4">
                  <c:v>10.09158878504673</c:v>
                </c:pt>
                <c:pt idx="5">
                  <c:v>11.942056074766354</c:v>
                </c:pt>
                <c:pt idx="6">
                  <c:v>13.691588785046729</c:v>
                </c:pt>
                <c:pt idx="7">
                  <c:v>15.430841121495327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BB8-463A-95CA-F1772DCE2623}"/>
            </c:ext>
          </c:extLst>
        </c:ser>
        <c:ser>
          <c:idx val="1"/>
          <c:order val="1"/>
          <c:tx>
            <c:v>Boblingen</c:v>
          </c:tx>
          <c:spPr>
            <a:gradFill>
              <a:gsLst>
                <a:gs pos="0">
                  <a:schemeClr val="accent2"/>
                </a:gs>
                <a:gs pos="100000">
                  <a:schemeClr val="accent2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Boblingen!$B$12:$I$12</c:f>
              <c:numCache>
                <c:formatCode>0</c:formatCode>
                <c:ptCount val="8"/>
                <c:pt idx="0">
                  <c:v>48.929881595796409</c:v>
                </c:pt>
                <c:pt idx="1">
                  <c:v>51.424745485696533</c:v>
                </c:pt>
                <c:pt idx="2">
                  <c:v>53.334080095313986</c:v>
                </c:pt>
                <c:pt idx="3">
                  <c:v>56.974544750984585</c:v>
                </c:pt>
                <c:pt idx="4">
                  <c:v>60.691382791039871</c:v>
                </c:pt>
                <c:pt idx="5">
                  <c:v>65.044665700967656</c:v>
                </c:pt>
                <c:pt idx="6">
                  <c:v>70.339887018306698</c:v>
                </c:pt>
                <c:pt idx="7">
                  <c:v>76.65342012744172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3BB8-463A-95CA-F1772DCE2623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2008917688"/>
        <c:axId val="2008914080"/>
      </c:barChart>
      <c:catAx>
        <c:axId val="20089176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8914080"/>
        <c:crosses val="autoZero"/>
        <c:auto val="1"/>
        <c:lblAlgn val="ctr"/>
        <c:lblOffset val="100"/>
        <c:noMultiLvlLbl val="0"/>
      </c:catAx>
      <c:valAx>
        <c:axId val="2008914080"/>
        <c:scaling>
          <c:orientation val="minMax"/>
        </c:scaling>
        <c:delete val="1"/>
        <c:axPos val="l"/>
        <c:numFmt formatCode="0" sourceLinked="1"/>
        <c:majorTickMark val="none"/>
        <c:minorTickMark val="none"/>
        <c:tickLblPos val="nextTo"/>
        <c:crossAx val="20089176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5.3237671788045011E-2"/>
          <c:y val="0.19875033344211487"/>
          <c:w val="0.13426683315293617"/>
          <c:h val="0.11499410554689748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ČR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Boblingen!$C$1:$I$1</c:f>
              <c:numCache>
                <c:formatCode>General</c:formatCode>
                <c:ptCount val="7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</c:numCache>
            </c:numRef>
          </c:cat>
          <c:val>
            <c:numRef>
              <c:f>Boblingen!$C$8:$I$8</c:f>
              <c:numCache>
                <c:formatCode>0.0%</c:formatCode>
                <c:ptCount val="7"/>
                <c:pt idx="0">
                  <c:v>9.3786808009422851E-2</c:v>
                </c:pt>
                <c:pt idx="1">
                  <c:v>9.4898371247812641E-2</c:v>
                </c:pt>
                <c:pt idx="2">
                  <c:v>0.1258913203835752</c:v>
                </c:pt>
                <c:pt idx="3">
                  <c:v>0.17907840139768516</c:v>
                </c:pt>
                <c:pt idx="4">
                  <c:v>0.18336729023893317</c:v>
                </c:pt>
                <c:pt idx="5">
                  <c:v>0.14650179996869617</c:v>
                </c:pt>
                <c:pt idx="6">
                  <c:v>0.1270307167235496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6A3-4458-BD11-490619014AA2}"/>
            </c:ext>
          </c:extLst>
        </c:ser>
        <c:ser>
          <c:idx val="1"/>
          <c:order val="1"/>
          <c:tx>
            <c:v>Boblingen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Boblingen!$C$1:$I$1</c:f>
              <c:numCache>
                <c:formatCode>General</c:formatCode>
                <c:ptCount val="7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</c:numCache>
            </c:numRef>
          </c:cat>
          <c:val>
            <c:numRef>
              <c:f>Boblingen!$C$9:$I$9</c:f>
              <c:numCache>
                <c:formatCode>0.0%</c:formatCode>
                <c:ptCount val="7"/>
                <c:pt idx="0">
                  <c:v>5.098855359001031E-2</c:v>
                </c:pt>
                <c:pt idx="1">
                  <c:v>3.7128712871287162E-2</c:v>
                </c:pt>
                <c:pt idx="2">
                  <c:v>6.8257756563245842E-2</c:v>
                </c:pt>
                <c:pt idx="3">
                  <c:v>6.5236818588024992E-2</c:v>
                </c:pt>
                <c:pt idx="4">
                  <c:v>7.1728187919463116E-2</c:v>
                </c:pt>
                <c:pt idx="5">
                  <c:v>8.1409001956947113E-2</c:v>
                </c:pt>
                <c:pt idx="6">
                  <c:v>8.9757509952949732E-2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6A3-4458-BD11-490619014A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08939008"/>
        <c:axId val="2008929824"/>
      </c:lineChart>
      <c:catAx>
        <c:axId val="2008939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8929824"/>
        <c:crosses val="autoZero"/>
        <c:auto val="1"/>
        <c:lblAlgn val="ctr"/>
        <c:lblOffset val="100"/>
        <c:noMultiLvlLbl val="0"/>
      </c:catAx>
      <c:valAx>
        <c:axId val="20089298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08939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504532263265379E-2"/>
          <c:y val="0.19743600495425326"/>
          <c:w val="0.86486351706036746"/>
          <c:h val="0.61498432487605714"/>
        </c:manualLayout>
      </c:layout>
      <c:barChart>
        <c:barDir val="col"/>
        <c:grouping val="clustered"/>
        <c:varyColors val="0"/>
        <c:ser>
          <c:idx val="1"/>
          <c:order val="0"/>
          <c:tx>
            <c:v>obytný automobil</c:v>
          </c:tx>
          <c:spPr>
            <a:solidFill>
              <a:schemeClr val="accent1">
                <a:lumMod val="75000"/>
              </a:schemeClr>
            </a:solidFill>
            <a:ln>
              <a:noFill/>
            </a:ln>
            <a:effectLst/>
          </c:spPr>
          <c:invertIfNegative val="0"/>
          <c:cat>
            <c:strRef>
              <c:f>Statistika!$E$1:$M$1</c:f>
              <c:strCach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strCache>
            </c:strRef>
          </c:cat>
          <c:val>
            <c:numRef>
              <c:f>Statistika!$E$63:$M$63</c:f>
              <c:numCache>
                <c:formatCode>General</c:formatCode>
                <c:ptCount val="9"/>
                <c:pt idx="0">
                  <c:v>6792</c:v>
                </c:pt>
                <c:pt idx="1">
                  <c:v>7429</c:v>
                </c:pt>
                <c:pt idx="2">
                  <c:v>8134</c:v>
                </c:pt>
                <c:pt idx="3">
                  <c:v>9158</c:v>
                </c:pt>
                <c:pt idx="4">
                  <c:v>10798</c:v>
                </c:pt>
                <c:pt idx="5">
                  <c:v>12778</c:v>
                </c:pt>
                <c:pt idx="6">
                  <c:v>14650</c:v>
                </c:pt>
                <c:pt idx="7">
                  <c:v>16511</c:v>
                </c:pt>
                <c:pt idx="8">
                  <c:v>18508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C9-49CF-B018-1CA84991E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5838952"/>
        <c:axId val="1095841904"/>
      </c:barChart>
      <c:catAx>
        <c:axId val="109583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41904"/>
        <c:crosses val="autoZero"/>
        <c:auto val="1"/>
        <c:lblAlgn val="ctr"/>
        <c:lblOffset val="100"/>
        <c:noMultiLvlLbl val="0"/>
      </c:catAx>
      <c:valAx>
        <c:axId val="1095841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3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1029962277159243"/>
          <c:y val="0.89311310085791007"/>
          <c:w val="0.29355971401330444"/>
          <c:h val="8.393137201148859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8504532263265379E-2"/>
          <c:y val="0.19743600495425326"/>
          <c:w val="0.86486351706036746"/>
          <c:h val="0.61498432487605714"/>
        </c:manualLayout>
      </c:layout>
      <c:barChart>
        <c:barDir val="col"/>
        <c:grouping val="clustered"/>
        <c:varyColors val="0"/>
        <c:ser>
          <c:idx val="1"/>
          <c:order val="0"/>
          <c:tx>
            <c:v>obytný přívěs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Statistika!$E$1:$M$1</c:f>
              <c:strCach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strCache>
            </c:strRef>
          </c:cat>
          <c:val>
            <c:numRef>
              <c:f>Statistika!$E$64:$M$64</c:f>
              <c:numCache>
                <c:formatCode>General</c:formatCode>
                <c:ptCount val="9"/>
                <c:pt idx="0">
                  <c:v>30344</c:v>
                </c:pt>
                <c:pt idx="1">
                  <c:v>30638</c:v>
                </c:pt>
                <c:pt idx="2">
                  <c:v>31131</c:v>
                </c:pt>
                <c:pt idx="3">
                  <c:v>32101</c:v>
                </c:pt>
                <c:pt idx="4">
                  <c:v>31897</c:v>
                </c:pt>
                <c:pt idx="5">
                  <c:v>31415</c:v>
                </c:pt>
                <c:pt idx="6">
                  <c:v>30756</c:v>
                </c:pt>
                <c:pt idx="7">
                  <c:v>30128</c:v>
                </c:pt>
                <c:pt idx="8">
                  <c:v>29620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152-4D40-BD2C-A989EAD062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5838952"/>
        <c:axId val="1095841904"/>
      </c:barChart>
      <c:catAx>
        <c:axId val="109583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41904"/>
        <c:crosses val="autoZero"/>
        <c:auto val="1"/>
        <c:lblAlgn val="ctr"/>
        <c:lblOffset val="100"/>
        <c:noMultiLvlLbl val="0"/>
      </c:catAx>
      <c:valAx>
        <c:axId val="1095841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3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44202160540743218"/>
          <c:y val="0.89330538852996555"/>
          <c:w val="0.20347277536253913"/>
          <c:h val="7.81879736269727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838037789136"/>
          <c:y val="4.4340365851215154E-2"/>
          <c:w val="0.87753018372703417"/>
          <c:h val="0.89321664562922021"/>
        </c:manualLayout>
      </c:layout>
      <c:lineChart>
        <c:grouping val="standard"/>
        <c:varyColors val="0"/>
        <c:ser>
          <c:idx val="2"/>
          <c:order val="0"/>
          <c:tx>
            <c:strRef>
              <c:f>Statistika!$F$71:$M$71</c:f>
              <c:strCache>
                <c:ptCount val="8"/>
                <c:pt idx="0">
                  <c:v>637</c:v>
                </c:pt>
                <c:pt idx="1">
                  <c:v>705</c:v>
                </c:pt>
                <c:pt idx="2">
                  <c:v>1024</c:v>
                </c:pt>
                <c:pt idx="3">
                  <c:v>1640</c:v>
                </c:pt>
                <c:pt idx="4">
                  <c:v>1980</c:v>
                </c:pt>
                <c:pt idx="5">
                  <c:v>1872</c:v>
                </c:pt>
                <c:pt idx="6">
                  <c:v>1861</c:v>
                </c:pt>
                <c:pt idx="7">
                  <c:v>1997</c:v>
                </c:pt>
              </c:strCache>
            </c:strRef>
          </c:tx>
          <c:spPr>
            <a:ln w="31750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bg1"/>
              </a:solidFill>
              <a:ln>
                <a:noFill/>
              </a:ln>
              <a:effectLst/>
            </c:spPr>
          </c:marker>
          <c:dLbls>
            <c:spPr>
              <a:solidFill>
                <a:schemeClr val="accent1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Statistika!$F$1:$M$1</c:f>
              <c:strCache>
                <c:ptCount val="8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</c:strCache>
            </c:strRef>
          </c:cat>
          <c:val>
            <c:numRef>
              <c:f>Statistika!$F$71:$M$71</c:f>
              <c:numCache>
                <c:formatCode>General</c:formatCode>
                <c:ptCount val="8"/>
                <c:pt idx="0">
                  <c:v>637</c:v>
                </c:pt>
                <c:pt idx="1">
                  <c:v>705</c:v>
                </c:pt>
                <c:pt idx="2">
                  <c:v>1024</c:v>
                </c:pt>
                <c:pt idx="3">
                  <c:v>1640</c:v>
                </c:pt>
                <c:pt idx="4">
                  <c:v>1980</c:v>
                </c:pt>
                <c:pt idx="5">
                  <c:v>1872</c:v>
                </c:pt>
                <c:pt idx="6">
                  <c:v>1861</c:v>
                </c:pt>
                <c:pt idx="7">
                  <c:v>1997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41B-4DAF-9987-C4A72AAD69A8}"/>
            </c:ext>
          </c:extLst>
        </c:ser>
        <c:ser>
          <c:idx val="1"/>
          <c:order val="1"/>
          <c:tx>
            <c:strRef>
              <c:f>Statistika!$B$72</c:f>
              <c:strCache>
                <c:ptCount val="1"/>
                <c:pt idx="0">
                  <c:v>Obytný přívěs - změna v daném roce v ks</c:v>
                </c:pt>
              </c:strCache>
            </c:strRef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2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Statistika!$F$1:$M$1</c:f>
              <c:strCache>
                <c:ptCount val="8"/>
                <c:pt idx="0">
                  <c:v>2013</c:v>
                </c:pt>
                <c:pt idx="1">
                  <c:v>2014</c:v>
                </c:pt>
                <c:pt idx="2">
                  <c:v>2015</c:v>
                </c:pt>
                <c:pt idx="3">
                  <c:v>2016</c:v>
                </c:pt>
                <c:pt idx="4">
                  <c:v>2017</c:v>
                </c:pt>
                <c:pt idx="5">
                  <c:v>2018</c:v>
                </c:pt>
                <c:pt idx="6">
                  <c:v>2019</c:v>
                </c:pt>
                <c:pt idx="7">
                  <c:v>2020</c:v>
                </c:pt>
              </c:strCache>
            </c:strRef>
          </c:cat>
          <c:val>
            <c:numRef>
              <c:f>Statistika!$F$72:$M$72</c:f>
              <c:numCache>
                <c:formatCode>General</c:formatCode>
                <c:ptCount val="8"/>
                <c:pt idx="0">
                  <c:v>294</c:v>
                </c:pt>
                <c:pt idx="1">
                  <c:v>493</c:v>
                </c:pt>
                <c:pt idx="2">
                  <c:v>970</c:v>
                </c:pt>
                <c:pt idx="3">
                  <c:v>-204</c:v>
                </c:pt>
                <c:pt idx="4">
                  <c:v>-482</c:v>
                </c:pt>
                <c:pt idx="5">
                  <c:v>-659</c:v>
                </c:pt>
                <c:pt idx="6">
                  <c:v>-628</c:v>
                </c:pt>
                <c:pt idx="7">
                  <c:v>-508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D41B-4DAF-9987-C4A72AAD69A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1543979064"/>
        <c:axId val="1543979392"/>
      </c:lineChart>
      <c:catAx>
        <c:axId val="15439790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3979392"/>
        <c:crosses val="autoZero"/>
        <c:auto val="1"/>
        <c:lblAlgn val="ctr"/>
        <c:lblOffset val="100"/>
        <c:noMultiLvlLbl val="0"/>
      </c:catAx>
      <c:valAx>
        <c:axId val="1543979392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15439790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bg1"/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8.8504532263265379E-2"/>
          <c:y val="0.19743600495425326"/>
          <c:w val="0.86486351706036746"/>
          <c:h val="0.61498432487605714"/>
        </c:manualLayout>
      </c:layout>
      <c:barChart>
        <c:barDir val="col"/>
        <c:grouping val="clustered"/>
        <c:varyColors val="0"/>
        <c:ser>
          <c:idx val="0"/>
          <c:order val="0"/>
          <c:tx>
            <c:v>Obytný automobil</c:v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Statistika!$E$1:$M$1</c:f>
              <c:strCache>
                <c:ptCount val="9"/>
                <c:pt idx="0">
                  <c:v>2012</c:v>
                </c:pt>
                <c:pt idx="1">
                  <c:v>2013</c:v>
                </c:pt>
                <c:pt idx="2">
                  <c:v>2014</c:v>
                </c:pt>
                <c:pt idx="3">
                  <c:v>2015</c:v>
                </c:pt>
                <c:pt idx="4">
                  <c:v>2016</c:v>
                </c:pt>
                <c:pt idx="5">
                  <c:v>2017</c:v>
                </c:pt>
                <c:pt idx="6">
                  <c:v>2018</c:v>
                </c:pt>
                <c:pt idx="7">
                  <c:v>2019</c:v>
                </c:pt>
                <c:pt idx="8">
                  <c:v>2020</c:v>
                </c:pt>
              </c:strCache>
            </c:strRef>
          </c:cat>
          <c:val>
            <c:numRef>
              <c:f>Statistika!$E$63:$M$63</c:f>
              <c:numCache>
                <c:formatCode>General</c:formatCode>
                <c:ptCount val="9"/>
                <c:pt idx="0">
                  <c:v>6792</c:v>
                </c:pt>
                <c:pt idx="1">
                  <c:v>7429</c:v>
                </c:pt>
                <c:pt idx="2">
                  <c:v>8134</c:v>
                </c:pt>
                <c:pt idx="3">
                  <c:v>9158</c:v>
                </c:pt>
                <c:pt idx="4">
                  <c:v>10798</c:v>
                </c:pt>
                <c:pt idx="5">
                  <c:v>12778</c:v>
                </c:pt>
                <c:pt idx="6">
                  <c:v>14650</c:v>
                </c:pt>
                <c:pt idx="7">
                  <c:v>16511</c:v>
                </c:pt>
                <c:pt idx="8">
                  <c:v>18508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6D1-4C42-B306-B02B19FAE86E}"/>
            </c:ext>
          </c:extLst>
        </c:ser>
        <c:ser>
          <c:idx val="1"/>
          <c:order val="1"/>
          <c:tx>
            <c:v>obytný přívěs</c:v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val>
            <c:numRef>
              <c:f>Statistika!$E$64:$M$64</c:f>
              <c:numCache>
                <c:formatCode>General</c:formatCode>
                <c:ptCount val="9"/>
                <c:pt idx="0">
                  <c:v>30344</c:v>
                </c:pt>
                <c:pt idx="1">
                  <c:v>30638</c:v>
                </c:pt>
                <c:pt idx="2">
                  <c:v>31131</c:v>
                </c:pt>
                <c:pt idx="3">
                  <c:v>32101</c:v>
                </c:pt>
                <c:pt idx="4">
                  <c:v>31897</c:v>
                </c:pt>
                <c:pt idx="5">
                  <c:v>31415</c:v>
                </c:pt>
                <c:pt idx="6">
                  <c:v>30756</c:v>
                </c:pt>
                <c:pt idx="7">
                  <c:v>30128</c:v>
                </c:pt>
                <c:pt idx="8">
                  <c:v>29620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6D1-4C42-B306-B02B19FAE8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95838952"/>
        <c:axId val="1095841904"/>
      </c:barChart>
      <c:catAx>
        <c:axId val="10958389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41904"/>
        <c:crosses val="autoZero"/>
        <c:auto val="1"/>
        <c:lblAlgn val="ctr"/>
        <c:lblOffset val="100"/>
        <c:noMultiLvlLbl val="0"/>
      </c:catAx>
      <c:valAx>
        <c:axId val="109584190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9583895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471487</xdr:colOff>
      <xdr:row>16</xdr:row>
      <xdr:rowOff>14286</xdr:rowOff>
    </xdr:from>
    <xdr:to>
      <xdr:col>12</xdr:col>
      <xdr:colOff>142875</xdr:colOff>
      <xdr:row>45</xdr:row>
      <xdr:rowOff>85725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E0F19B4-61A0-4271-9471-CA99C18E800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466725</xdr:colOff>
      <xdr:row>52</xdr:row>
      <xdr:rowOff>9525</xdr:rowOff>
    </xdr:from>
    <xdr:to>
      <xdr:col>11</xdr:col>
      <xdr:colOff>438150</xdr:colOff>
      <xdr:row>81</xdr:row>
      <xdr:rowOff>190499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65272F2-56B3-45C7-ADBF-7CDBEA6E88D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180975</xdr:colOff>
      <xdr:row>32</xdr:row>
      <xdr:rowOff>9525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B9B768C5-B88B-4218-AC89-4960E09F25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</xdr:colOff>
      <xdr:row>33</xdr:row>
      <xdr:rowOff>152399</xdr:rowOff>
    </xdr:from>
    <xdr:to>
      <xdr:col>16</xdr:col>
      <xdr:colOff>114301</xdr:colOff>
      <xdr:row>59</xdr:row>
      <xdr:rowOff>100012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AAE154D8-87FD-4F58-AA65-CE84B1C1BD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19</xdr:col>
      <xdr:colOff>266700</xdr:colOff>
      <xdr:row>32</xdr:row>
      <xdr:rowOff>142875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D99C087-E7C2-47F8-B337-A3F8ED8A01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16</xdr:col>
      <xdr:colOff>310662</xdr:colOff>
      <xdr:row>26</xdr:row>
      <xdr:rowOff>52388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53E8D93-BFF9-407D-90B6-14FAB90937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2" connectionId="4" xr16:uid="{D97041CD-E85E-44E9-B7AF-D98A6FF5D691}" autoFormatId="16" applyNumberFormats="0" applyBorderFormats="0" applyFontFormats="0" applyPatternFormats="0" applyAlignmentFormats="0" applyWidthHeightFormats="0">
  <queryTableRefresh nextId="14">
    <queryTableFields count="13">
      <queryTableField id="1" name="druh" tableColumnId="1"/>
      <queryTableField id="2" name="popis" tableColumnId="2"/>
      <queryTableField id="3" name="kategorie" tableColumnId="3"/>
      <queryTableField id="4" name="(očištěna)" tableColumnId="4"/>
      <queryTableField id="5" name="2012" tableColumnId="5"/>
      <queryTableField id="6" name="2013" tableColumnId="6"/>
      <queryTableField id="7" name="2014" tableColumnId="7"/>
      <queryTableField id="8" name="2015" tableColumnId="8"/>
      <queryTableField id="9" name="2016" tableColumnId="9"/>
      <queryTableField id="10" name="2017" tableColumnId="10"/>
      <queryTableField id="11" name="2018" tableColumnId="11"/>
      <queryTableField id="12" name="2019" tableColumnId="12"/>
      <queryTableField id="13" name="2020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834B5C3-CC0E-473C-B256-FDA98D1DE05A}" name="rv_statistics__3" displayName="rv_statistics__3" ref="A1:M59" tableType="queryTable" totalsRowCount="1">
  <autoFilter ref="A1:M58" xr:uid="{0CD7DED7-FFAD-4B2A-96F3-20F81F573011}"/>
  <tableColumns count="13">
    <tableColumn id="1" xr3:uid="{09B48FF0-CFBA-417E-945E-F5CD0EFE562D}" uniqueName="1" name="druh" queryTableFieldId="1" dataDxfId="7" totalsRowDxfId="6"/>
    <tableColumn id="2" xr3:uid="{82CC48E5-F614-4BB5-8C2D-D43C46A01F1A}" uniqueName="2" name="popis" totalsRowLabel="Celkem" queryTableFieldId="2" dataDxfId="5" totalsRowDxfId="4"/>
    <tableColumn id="3" xr3:uid="{39267A69-4A0F-4076-8C5A-37804DB5D716}" uniqueName="3" name="kategorie" queryTableFieldId="3" dataDxfId="3" totalsRowDxfId="2"/>
    <tableColumn id="4" xr3:uid="{C815E425-9BD5-4BCB-B9DF-665067C2F12A}" uniqueName="4" name="(očištěna)" queryTableFieldId="4" dataDxfId="1" totalsRowDxfId="0"/>
    <tableColumn id="5" xr3:uid="{D73A8830-96F2-4392-9F12-510E53E0E241}" uniqueName="5" name="2012" totalsRowFunction="custom" queryTableFieldId="5">
      <totalsRowFormula>SUBTOTAL(109,E2:E58)</totalsRowFormula>
    </tableColumn>
    <tableColumn id="6" xr3:uid="{D127B5ED-A38D-4150-A1DD-1AE215E7A624}" uniqueName="6" name="2013" totalsRowFunction="custom" queryTableFieldId="6">
      <totalsRowFormula>SUBTOTAL(109,F2:F58)</totalsRowFormula>
    </tableColumn>
    <tableColumn id="7" xr3:uid="{7EA0E7C8-3918-4D45-846E-53387BEE5FBC}" uniqueName="7" name="2014" totalsRowFunction="custom" queryTableFieldId="7">
      <totalsRowFormula>SUBTOTAL(109,G2:G58)</totalsRowFormula>
    </tableColumn>
    <tableColumn id="8" xr3:uid="{AD58FF07-19BF-4F1F-A782-56B6B9ECBF43}" uniqueName="8" name="2015" totalsRowFunction="custom" queryTableFieldId="8">
      <totalsRowFormula>SUBTOTAL(109,H2:H58)</totalsRowFormula>
    </tableColumn>
    <tableColumn id="9" xr3:uid="{D5D10CAF-3147-4963-B67B-56F6605409FF}" uniqueName="9" name="2016" totalsRowFunction="custom" queryTableFieldId="9">
      <totalsRowFormula>SUBTOTAL(109,I2:I58)</totalsRowFormula>
    </tableColumn>
    <tableColumn id="10" xr3:uid="{ADF7DCD3-2D9E-4720-B36B-9477405DD33D}" uniqueName="10" name="2017" totalsRowFunction="custom" queryTableFieldId="10">
      <totalsRowFormula>SUBTOTAL(109,J2:J58)</totalsRowFormula>
    </tableColumn>
    <tableColumn id="11" xr3:uid="{849BE1F7-36EF-4FB3-AC6A-DD97576003E0}" uniqueName="11" name="2018" totalsRowFunction="custom" queryTableFieldId="11">
      <totalsRowFormula>SUBTOTAL(109,K2:K58)</totalsRowFormula>
    </tableColumn>
    <tableColumn id="12" xr3:uid="{DA29A3D0-1975-43DE-A0C8-A7F5F810B33D}" uniqueName="12" name="2019" totalsRowFunction="custom" queryTableFieldId="12">
      <totalsRowFormula>SUBTOTAL(109,L2:L58)</totalsRowFormula>
    </tableColumn>
    <tableColumn id="13" xr3:uid="{84A5F9E7-2AEB-4819-928F-890CC85C042A}" uniqueName="13" name="2020" totalsRowFunction="sum" queryTableFieldId="1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5D89D2-CA2A-4C17-B66B-E04DCA3FD67F}">
  <dimension ref="A1:M78"/>
  <sheetViews>
    <sheetView topLeftCell="A27" zoomScaleNormal="100" workbookViewId="0">
      <selection activeCell="E63" sqref="E63:L63"/>
    </sheetView>
  </sheetViews>
  <sheetFormatPr defaultRowHeight="15" x14ac:dyDescent="0.25"/>
  <cols>
    <col min="1" max="1" width="7.42578125" bestFit="1" customWidth="1"/>
    <col min="2" max="2" width="40.7109375" bestFit="1" customWidth="1"/>
    <col min="3" max="3" width="11.7109375" bestFit="1" customWidth="1"/>
    <col min="4" max="4" width="12.140625" bestFit="1" customWidth="1"/>
    <col min="5" max="9" width="7.28515625" bestFit="1" customWidth="1"/>
    <col min="10" max="10" width="8.42578125" bestFit="1" customWidth="1"/>
    <col min="11" max="13" width="7.28515625" bestFit="1" customWidth="1"/>
  </cols>
  <sheetData>
    <row r="1" spans="1:13" x14ac:dyDescent="0.25">
      <c r="A1" t="s">
        <v>0</v>
      </c>
      <c r="B1" t="s">
        <v>63</v>
      </c>
      <c r="C1" t="s">
        <v>64</v>
      </c>
      <c r="D1" t="s">
        <v>65</v>
      </c>
      <c r="E1" t="s">
        <v>116</v>
      </c>
      <c r="F1" t="s">
        <v>117</v>
      </c>
      <c r="G1" t="s">
        <v>118</v>
      </c>
      <c r="H1" t="s">
        <v>119</v>
      </c>
      <c r="I1" t="s">
        <v>120</v>
      </c>
      <c r="J1" t="s">
        <v>121</v>
      </c>
      <c r="K1" t="s">
        <v>122</v>
      </c>
      <c r="L1" t="s">
        <v>123</v>
      </c>
      <c r="M1" t="s">
        <v>124</v>
      </c>
    </row>
    <row r="2" spans="1:13" x14ac:dyDescent="0.25">
      <c r="A2" s="1" t="s">
        <v>21</v>
      </c>
      <c r="B2" s="1" t="s">
        <v>66</v>
      </c>
      <c r="C2" s="1" t="s">
        <v>58</v>
      </c>
      <c r="D2" s="1" t="s">
        <v>1</v>
      </c>
      <c r="E2">
        <v>38</v>
      </c>
      <c r="F2">
        <v>49</v>
      </c>
      <c r="G2">
        <v>65</v>
      </c>
      <c r="H2">
        <v>73</v>
      </c>
      <c r="I2">
        <v>83</v>
      </c>
      <c r="J2">
        <v>87</v>
      </c>
      <c r="K2">
        <v>89</v>
      </c>
      <c r="L2">
        <v>96</v>
      </c>
      <c r="M2">
        <v>97</v>
      </c>
    </row>
    <row r="3" spans="1:13" x14ac:dyDescent="0.25">
      <c r="A3" s="1" t="s">
        <v>50</v>
      </c>
      <c r="B3" s="1" t="s">
        <v>67</v>
      </c>
      <c r="C3" s="1" t="s">
        <v>40</v>
      </c>
      <c r="D3" s="1" t="s">
        <v>40</v>
      </c>
      <c r="E3">
        <v>3</v>
      </c>
      <c r="F3">
        <v>4</v>
      </c>
      <c r="G3">
        <v>6</v>
      </c>
      <c r="H3">
        <v>9</v>
      </c>
      <c r="I3">
        <v>13</v>
      </c>
      <c r="J3">
        <v>16</v>
      </c>
      <c r="K3">
        <v>16</v>
      </c>
      <c r="L3">
        <v>16</v>
      </c>
      <c r="M3">
        <v>18</v>
      </c>
    </row>
    <row r="4" spans="1:13" x14ac:dyDescent="0.25">
      <c r="A4" s="1" t="s">
        <v>56</v>
      </c>
      <c r="B4" s="1" t="s">
        <v>68</v>
      </c>
      <c r="C4" s="1" t="s">
        <v>40</v>
      </c>
      <c r="D4" s="1" t="s">
        <v>1</v>
      </c>
      <c r="E4">
        <v>3</v>
      </c>
      <c r="F4">
        <v>3</v>
      </c>
      <c r="G4">
        <v>3</v>
      </c>
      <c r="H4">
        <v>4</v>
      </c>
      <c r="I4">
        <v>4</v>
      </c>
      <c r="J4">
        <v>3</v>
      </c>
      <c r="K4">
        <v>3</v>
      </c>
      <c r="L4">
        <v>2</v>
      </c>
      <c r="M4">
        <v>2</v>
      </c>
    </row>
    <row r="5" spans="1:13" x14ac:dyDescent="0.25">
      <c r="A5" s="1" t="s">
        <v>2</v>
      </c>
      <c r="B5" s="1" t="s">
        <v>53</v>
      </c>
      <c r="C5" s="1" t="s">
        <v>40</v>
      </c>
      <c r="D5" s="1" t="s">
        <v>1</v>
      </c>
      <c r="E5">
        <v>2</v>
      </c>
      <c r="F5">
        <v>5</v>
      </c>
      <c r="G5">
        <v>5</v>
      </c>
      <c r="H5">
        <v>5</v>
      </c>
      <c r="I5">
        <v>5</v>
      </c>
      <c r="J5">
        <v>3</v>
      </c>
      <c r="K5">
        <v>3</v>
      </c>
      <c r="L5">
        <v>3</v>
      </c>
      <c r="M5">
        <v>2</v>
      </c>
    </row>
    <row r="6" spans="1:13" x14ac:dyDescent="0.25">
      <c r="A6" s="1" t="s">
        <v>11</v>
      </c>
      <c r="B6" s="1" t="s">
        <v>69</v>
      </c>
      <c r="C6" s="1" t="s">
        <v>40</v>
      </c>
      <c r="D6" s="1" t="s">
        <v>1</v>
      </c>
      <c r="E6">
        <v>24</v>
      </c>
      <c r="F6">
        <v>23</v>
      </c>
      <c r="G6">
        <v>24</v>
      </c>
      <c r="H6">
        <v>28</v>
      </c>
      <c r="I6">
        <v>23</v>
      </c>
      <c r="J6">
        <v>22</v>
      </c>
      <c r="K6">
        <v>23</v>
      </c>
      <c r="L6">
        <v>22</v>
      </c>
      <c r="M6">
        <v>23</v>
      </c>
    </row>
    <row r="7" spans="1:13" x14ac:dyDescent="0.25">
      <c r="A7" s="1" t="s">
        <v>48</v>
      </c>
      <c r="B7" s="1" t="s">
        <v>70</v>
      </c>
      <c r="C7" s="1" t="s">
        <v>40</v>
      </c>
      <c r="D7" s="1" t="s">
        <v>1</v>
      </c>
      <c r="E7">
        <v>1</v>
      </c>
      <c r="F7">
        <v>2</v>
      </c>
      <c r="G7">
        <v>2</v>
      </c>
      <c r="H7">
        <v>2</v>
      </c>
      <c r="I7">
        <v>1</v>
      </c>
      <c r="J7">
        <v>1</v>
      </c>
      <c r="K7">
        <v>1</v>
      </c>
      <c r="L7">
        <v>0</v>
      </c>
      <c r="M7">
        <v>0</v>
      </c>
    </row>
    <row r="8" spans="1:13" x14ac:dyDescent="0.25">
      <c r="A8" s="1" t="s">
        <v>10</v>
      </c>
      <c r="B8" s="1" t="s">
        <v>61</v>
      </c>
      <c r="C8" s="1" t="s">
        <v>40</v>
      </c>
      <c r="D8" s="1" t="s">
        <v>40</v>
      </c>
      <c r="E8">
        <v>2696</v>
      </c>
      <c r="F8">
        <v>3278</v>
      </c>
      <c r="G8">
        <v>3864</v>
      </c>
      <c r="H8">
        <v>4402</v>
      </c>
      <c r="I8">
        <v>4758</v>
      </c>
      <c r="J8">
        <v>5047</v>
      </c>
      <c r="K8">
        <v>5057</v>
      </c>
      <c r="L8">
        <v>5070</v>
      </c>
      <c r="M8">
        <v>5050</v>
      </c>
    </row>
    <row r="9" spans="1:13" x14ac:dyDescent="0.25">
      <c r="A9" s="1" t="s">
        <v>38</v>
      </c>
      <c r="B9" s="1" t="s">
        <v>71</v>
      </c>
      <c r="C9" s="1" t="s">
        <v>40</v>
      </c>
      <c r="D9" s="1" t="s">
        <v>40</v>
      </c>
      <c r="E9">
        <v>357</v>
      </c>
      <c r="F9">
        <v>314</v>
      </c>
      <c r="G9">
        <v>287</v>
      </c>
      <c r="H9">
        <v>266</v>
      </c>
      <c r="I9">
        <v>245</v>
      </c>
      <c r="J9">
        <v>226</v>
      </c>
      <c r="K9">
        <v>201</v>
      </c>
      <c r="L9">
        <v>191</v>
      </c>
      <c r="M9">
        <v>185</v>
      </c>
    </row>
    <row r="10" spans="1:13" x14ac:dyDescent="0.25">
      <c r="A10" s="1" t="s">
        <v>16</v>
      </c>
      <c r="B10" s="1" t="s">
        <v>72</v>
      </c>
      <c r="C10" s="1" t="s">
        <v>58</v>
      </c>
      <c r="D10" s="1" t="s">
        <v>1</v>
      </c>
      <c r="E10">
        <v>46</v>
      </c>
      <c r="F10">
        <v>45</v>
      </c>
      <c r="G10">
        <v>45</v>
      </c>
      <c r="H10">
        <v>45</v>
      </c>
      <c r="I10">
        <v>45</v>
      </c>
      <c r="J10">
        <v>35</v>
      </c>
      <c r="K10">
        <v>31</v>
      </c>
      <c r="L10">
        <v>31</v>
      </c>
      <c r="M10">
        <v>31</v>
      </c>
    </row>
    <row r="11" spans="1:13" x14ac:dyDescent="0.25">
      <c r="A11" s="1" t="s">
        <v>35</v>
      </c>
      <c r="B11" s="1" t="s">
        <v>73</v>
      </c>
      <c r="C11" s="1" t="s">
        <v>40</v>
      </c>
      <c r="D11" s="1" t="s">
        <v>40</v>
      </c>
      <c r="E11">
        <v>3</v>
      </c>
      <c r="F11">
        <v>4</v>
      </c>
      <c r="G11">
        <v>7</v>
      </c>
      <c r="H11">
        <v>9</v>
      </c>
      <c r="I11">
        <v>11</v>
      </c>
      <c r="J11">
        <v>10</v>
      </c>
      <c r="K11">
        <v>10</v>
      </c>
      <c r="L11">
        <v>9</v>
      </c>
      <c r="M11">
        <v>9</v>
      </c>
    </row>
    <row r="12" spans="1:13" x14ac:dyDescent="0.25">
      <c r="A12" s="1" t="s">
        <v>18</v>
      </c>
      <c r="B12" s="1" t="s">
        <v>74</v>
      </c>
      <c r="C12" s="1" t="s">
        <v>58</v>
      </c>
      <c r="D12" s="1" t="s">
        <v>1</v>
      </c>
      <c r="E12">
        <v>5</v>
      </c>
      <c r="F12">
        <v>5</v>
      </c>
      <c r="G12">
        <v>5</v>
      </c>
      <c r="H12">
        <v>5</v>
      </c>
      <c r="I12">
        <v>6</v>
      </c>
      <c r="J12">
        <v>7</v>
      </c>
      <c r="K12">
        <v>6</v>
      </c>
      <c r="L12">
        <v>7</v>
      </c>
      <c r="M12">
        <v>6</v>
      </c>
    </row>
    <row r="13" spans="1:13" x14ac:dyDescent="0.25">
      <c r="A13" s="1" t="s">
        <v>46</v>
      </c>
      <c r="B13" s="1" t="s">
        <v>75</v>
      </c>
      <c r="C13" s="1" t="s">
        <v>58</v>
      </c>
      <c r="D13" s="1" t="s">
        <v>1</v>
      </c>
      <c r="E13">
        <v>1</v>
      </c>
      <c r="F13">
        <v>1</v>
      </c>
      <c r="G13">
        <v>1</v>
      </c>
      <c r="H13">
        <v>1</v>
      </c>
      <c r="I13">
        <v>1</v>
      </c>
      <c r="J13">
        <v>1</v>
      </c>
      <c r="K13">
        <v>1</v>
      </c>
      <c r="L13">
        <v>1</v>
      </c>
      <c r="M13">
        <v>1</v>
      </c>
    </row>
    <row r="14" spans="1:13" x14ac:dyDescent="0.25">
      <c r="A14" s="1" t="s">
        <v>55</v>
      </c>
      <c r="B14" s="1" t="s">
        <v>76</v>
      </c>
      <c r="C14" s="1" t="s">
        <v>40</v>
      </c>
      <c r="D14" s="1" t="s">
        <v>1</v>
      </c>
      <c r="E14">
        <v>3</v>
      </c>
      <c r="F14">
        <v>3</v>
      </c>
      <c r="G14">
        <v>3</v>
      </c>
      <c r="H14">
        <v>2</v>
      </c>
      <c r="I14">
        <v>0</v>
      </c>
      <c r="J14">
        <v>0</v>
      </c>
      <c r="K14">
        <v>0</v>
      </c>
      <c r="L14">
        <v>0</v>
      </c>
      <c r="M14">
        <v>0</v>
      </c>
    </row>
    <row r="15" spans="1:13" x14ac:dyDescent="0.25">
      <c r="A15" s="1" t="s">
        <v>29</v>
      </c>
      <c r="B15" s="1" t="s">
        <v>77</v>
      </c>
      <c r="C15" s="1" t="s">
        <v>58</v>
      </c>
      <c r="D15" s="1" t="s">
        <v>1</v>
      </c>
      <c r="E15">
        <v>107</v>
      </c>
      <c r="F15">
        <v>94</v>
      </c>
      <c r="G15">
        <v>89</v>
      </c>
      <c r="H15">
        <v>92</v>
      </c>
      <c r="I15">
        <v>84</v>
      </c>
      <c r="J15">
        <v>76</v>
      </c>
      <c r="K15">
        <v>67</v>
      </c>
      <c r="L15">
        <v>59</v>
      </c>
      <c r="M15">
        <v>55</v>
      </c>
    </row>
    <row r="16" spans="1:13" x14ac:dyDescent="0.25">
      <c r="A16" s="1" t="s">
        <v>47</v>
      </c>
      <c r="B16" s="1" t="s">
        <v>78</v>
      </c>
      <c r="C16" s="1" t="s">
        <v>40</v>
      </c>
      <c r="D16" s="1" t="s">
        <v>1</v>
      </c>
      <c r="E16">
        <v>1</v>
      </c>
      <c r="F16">
        <v>1</v>
      </c>
      <c r="G16">
        <v>1</v>
      </c>
      <c r="H16">
        <v>1</v>
      </c>
      <c r="I16">
        <v>0</v>
      </c>
      <c r="J16">
        <v>0</v>
      </c>
      <c r="K16">
        <v>0</v>
      </c>
      <c r="L16">
        <v>0</v>
      </c>
      <c r="M16">
        <v>0</v>
      </c>
    </row>
    <row r="17" spans="1:13" x14ac:dyDescent="0.25">
      <c r="A17" s="1" t="s">
        <v>17</v>
      </c>
      <c r="B17" s="1" t="s">
        <v>79</v>
      </c>
      <c r="C17" s="1" t="s">
        <v>58</v>
      </c>
      <c r="D17" s="1" t="s">
        <v>1</v>
      </c>
      <c r="E17">
        <v>74</v>
      </c>
      <c r="F17">
        <v>73</v>
      </c>
      <c r="G17">
        <v>69</v>
      </c>
      <c r="H17">
        <v>69</v>
      </c>
      <c r="I17">
        <v>69</v>
      </c>
      <c r="J17">
        <v>68</v>
      </c>
      <c r="K17">
        <v>65</v>
      </c>
      <c r="L17">
        <v>65</v>
      </c>
      <c r="M17">
        <v>59</v>
      </c>
    </row>
    <row r="18" spans="1:13" x14ac:dyDescent="0.25">
      <c r="A18" s="1" t="s">
        <v>33</v>
      </c>
      <c r="B18" s="1" t="s">
        <v>80</v>
      </c>
      <c r="C18" s="1" t="s">
        <v>40</v>
      </c>
      <c r="D18" s="1" t="s">
        <v>40</v>
      </c>
      <c r="E18">
        <v>2</v>
      </c>
      <c r="F18">
        <v>3</v>
      </c>
      <c r="G18">
        <v>3</v>
      </c>
      <c r="H18">
        <v>3</v>
      </c>
      <c r="I18">
        <v>3</v>
      </c>
      <c r="J18">
        <v>4</v>
      </c>
      <c r="K18">
        <v>5</v>
      </c>
      <c r="L18">
        <v>4</v>
      </c>
      <c r="M18">
        <v>5</v>
      </c>
    </row>
    <row r="19" spans="1:13" x14ac:dyDescent="0.25">
      <c r="A19" s="1" t="s">
        <v>28</v>
      </c>
      <c r="B19" s="1" t="s">
        <v>81</v>
      </c>
      <c r="C19" s="1" t="s">
        <v>40</v>
      </c>
      <c r="D19" s="1" t="s">
        <v>40</v>
      </c>
      <c r="E19">
        <v>949</v>
      </c>
      <c r="F19">
        <v>1024</v>
      </c>
      <c r="G19">
        <v>1122</v>
      </c>
      <c r="H19">
        <v>1218</v>
      </c>
      <c r="I19">
        <v>1283</v>
      </c>
      <c r="J19">
        <v>1264</v>
      </c>
      <c r="K19">
        <v>1167</v>
      </c>
      <c r="L19">
        <v>1096</v>
      </c>
      <c r="M19">
        <v>1047</v>
      </c>
    </row>
    <row r="20" spans="1:13" x14ac:dyDescent="0.25">
      <c r="A20" s="1" t="s">
        <v>14</v>
      </c>
      <c r="B20" s="1" t="s">
        <v>82</v>
      </c>
      <c r="C20" s="1" t="s">
        <v>58</v>
      </c>
      <c r="D20" s="1" t="s">
        <v>1</v>
      </c>
      <c r="E20">
        <v>58</v>
      </c>
      <c r="F20">
        <v>70</v>
      </c>
      <c r="G20">
        <v>103</v>
      </c>
      <c r="H20">
        <v>155</v>
      </c>
      <c r="I20">
        <v>178</v>
      </c>
      <c r="J20">
        <v>200</v>
      </c>
      <c r="K20">
        <v>198</v>
      </c>
      <c r="L20">
        <v>191</v>
      </c>
      <c r="M20">
        <v>185</v>
      </c>
    </row>
    <row r="21" spans="1:13" x14ac:dyDescent="0.25">
      <c r="A21" s="1" t="s">
        <v>1</v>
      </c>
      <c r="B21" s="1" t="s">
        <v>83</v>
      </c>
      <c r="C21" s="1" t="s">
        <v>1</v>
      </c>
      <c r="D21" s="1" t="s">
        <v>1</v>
      </c>
      <c r="E21">
        <v>57</v>
      </c>
      <c r="F21">
        <v>56</v>
      </c>
      <c r="G21">
        <v>55</v>
      </c>
      <c r="H21">
        <v>53</v>
      </c>
      <c r="I21">
        <v>49</v>
      </c>
      <c r="J21">
        <v>47</v>
      </c>
      <c r="K21">
        <v>43</v>
      </c>
      <c r="L21">
        <v>45</v>
      </c>
      <c r="M21">
        <v>42</v>
      </c>
    </row>
    <row r="22" spans="1:13" x14ac:dyDescent="0.25">
      <c r="A22" s="1" t="s">
        <v>20</v>
      </c>
      <c r="B22" s="1" t="s">
        <v>84</v>
      </c>
      <c r="C22" s="1" t="s">
        <v>58</v>
      </c>
      <c r="D22" s="1" t="s">
        <v>58</v>
      </c>
      <c r="E22">
        <v>290</v>
      </c>
      <c r="F22">
        <v>290</v>
      </c>
      <c r="G22">
        <v>296</v>
      </c>
      <c r="H22">
        <v>297</v>
      </c>
      <c r="I22">
        <v>288</v>
      </c>
      <c r="J22">
        <v>278</v>
      </c>
      <c r="K22">
        <v>265</v>
      </c>
      <c r="L22">
        <v>258</v>
      </c>
      <c r="M22">
        <v>254</v>
      </c>
    </row>
    <row r="23" spans="1:13" x14ac:dyDescent="0.25">
      <c r="A23" s="1" t="s">
        <v>41</v>
      </c>
      <c r="B23" s="1" t="s">
        <v>85</v>
      </c>
      <c r="C23" s="1" t="s">
        <v>58</v>
      </c>
      <c r="D23" s="1"/>
      <c r="E23">
        <v>23</v>
      </c>
      <c r="F23">
        <v>22</v>
      </c>
      <c r="G23">
        <v>22</v>
      </c>
      <c r="H23">
        <v>21</v>
      </c>
      <c r="I23">
        <v>21</v>
      </c>
      <c r="J23">
        <v>19</v>
      </c>
      <c r="K23">
        <v>19</v>
      </c>
      <c r="L23">
        <v>18</v>
      </c>
      <c r="M23">
        <v>17</v>
      </c>
    </row>
    <row r="24" spans="1:13" x14ac:dyDescent="0.25">
      <c r="A24" s="1" t="s">
        <v>34</v>
      </c>
      <c r="B24" s="1" t="s">
        <v>86</v>
      </c>
      <c r="C24" s="1" t="s">
        <v>58</v>
      </c>
      <c r="D24" s="1" t="s">
        <v>58</v>
      </c>
      <c r="E24">
        <v>24443</v>
      </c>
      <c r="F24">
        <v>23697</v>
      </c>
      <c r="G24">
        <v>22804</v>
      </c>
      <c r="H24">
        <v>22510</v>
      </c>
      <c r="I24">
        <v>21790</v>
      </c>
      <c r="J24">
        <v>20961</v>
      </c>
      <c r="K24">
        <v>20169</v>
      </c>
      <c r="L24">
        <v>19483</v>
      </c>
      <c r="M24">
        <v>18953</v>
      </c>
    </row>
    <row r="25" spans="1:13" x14ac:dyDescent="0.25">
      <c r="A25" s="1" t="s">
        <v>42</v>
      </c>
      <c r="B25" s="1" t="s">
        <v>87</v>
      </c>
      <c r="C25" s="1" t="s">
        <v>58</v>
      </c>
      <c r="D25" s="1" t="s">
        <v>1</v>
      </c>
      <c r="E25">
        <v>2</v>
      </c>
      <c r="F25">
        <v>2</v>
      </c>
      <c r="G25">
        <v>2</v>
      </c>
      <c r="H25">
        <v>2</v>
      </c>
      <c r="I25">
        <v>3</v>
      </c>
      <c r="J25">
        <v>2</v>
      </c>
      <c r="K25">
        <v>2</v>
      </c>
      <c r="L25">
        <v>2</v>
      </c>
      <c r="M25">
        <v>2</v>
      </c>
    </row>
    <row r="26" spans="1:13" x14ac:dyDescent="0.25">
      <c r="A26" s="1" t="s">
        <v>88</v>
      </c>
      <c r="B26" s="1" t="s">
        <v>89</v>
      </c>
      <c r="C26" s="1" t="s">
        <v>40</v>
      </c>
      <c r="D26" s="1" t="s">
        <v>1</v>
      </c>
      <c r="E26">
        <v>2</v>
      </c>
      <c r="F26">
        <v>2</v>
      </c>
      <c r="G26">
        <v>2</v>
      </c>
      <c r="H26">
        <v>2</v>
      </c>
      <c r="I26">
        <v>1</v>
      </c>
      <c r="J26">
        <v>1</v>
      </c>
      <c r="K26">
        <v>1</v>
      </c>
      <c r="L26">
        <v>1</v>
      </c>
      <c r="M26">
        <v>0</v>
      </c>
    </row>
    <row r="27" spans="1:13" x14ac:dyDescent="0.25">
      <c r="A27" s="1" t="s">
        <v>31</v>
      </c>
      <c r="B27" s="1" t="s">
        <v>90</v>
      </c>
      <c r="C27" s="1" t="s">
        <v>40</v>
      </c>
      <c r="D27" s="1" t="s">
        <v>1</v>
      </c>
      <c r="E27">
        <v>380</v>
      </c>
      <c r="F27">
        <v>354</v>
      </c>
      <c r="G27">
        <v>342</v>
      </c>
      <c r="H27">
        <v>349</v>
      </c>
      <c r="I27">
        <v>331</v>
      </c>
      <c r="J27">
        <v>308</v>
      </c>
      <c r="K27">
        <v>290</v>
      </c>
      <c r="L27">
        <v>278</v>
      </c>
      <c r="M27">
        <v>266</v>
      </c>
    </row>
    <row r="28" spans="1:13" x14ac:dyDescent="0.25">
      <c r="A28" s="1" t="s">
        <v>6</v>
      </c>
      <c r="B28" s="1" t="s">
        <v>91</v>
      </c>
      <c r="C28" s="1" t="s">
        <v>40</v>
      </c>
      <c r="D28" s="1" t="s">
        <v>1</v>
      </c>
      <c r="E28">
        <v>177</v>
      </c>
      <c r="F28">
        <v>171</v>
      </c>
      <c r="G28">
        <v>164</v>
      </c>
      <c r="H28">
        <v>167</v>
      </c>
      <c r="I28">
        <v>159</v>
      </c>
      <c r="J28">
        <v>151</v>
      </c>
      <c r="K28">
        <v>144</v>
      </c>
      <c r="L28">
        <v>136</v>
      </c>
      <c r="M28">
        <v>128</v>
      </c>
    </row>
    <row r="29" spans="1:13" x14ac:dyDescent="0.25">
      <c r="A29" s="1" t="s">
        <v>45</v>
      </c>
      <c r="B29" s="1" t="s">
        <v>92</v>
      </c>
      <c r="C29" s="1" t="s">
        <v>58</v>
      </c>
      <c r="D29" s="1" t="s">
        <v>58</v>
      </c>
      <c r="E29">
        <v>29</v>
      </c>
      <c r="F29">
        <v>32</v>
      </c>
      <c r="G29">
        <v>34</v>
      </c>
      <c r="H29">
        <v>36</v>
      </c>
      <c r="I29">
        <v>36</v>
      </c>
      <c r="J29">
        <v>35</v>
      </c>
      <c r="K29">
        <v>31</v>
      </c>
      <c r="L29">
        <v>30</v>
      </c>
      <c r="M29">
        <v>27</v>
      </c>
    </row>
    <row r="30" spans="1:13" x14ac:dyDescent="0.25">
      <c r="A30" s="1" t="s">
        <v>25</v>
      </c>
      <c r="B30" s="1" t="s">
        <v>93</v>
      </c>
      <c r="C30" s="1" t="s">
        <v>58</v>
      </c>
      <c r="D30" s="1" t="s">
        <v>58</v>
      </c>
      <c r="E30">
        <v>4512</v>
      </c>
      <c r="F30">
        <v>5553</v>
      </c>
      <c r="G30">
        <v>6894</v>
      </c>
      <c r="H30">
        <v>8075</v>
      </c>
      <c r="I30">
        <v>8580</v>
      </c>
      <c r="J30">
        <v>8902</v>
      </c>
      <c r="K30">
        <v>8866</v>
      </c>
      <c r="L30">
        <v>8792</v>
      </c>
      <c r="M30">
        <v>8709</v>
      </c>
    </row>
    <row r="31" spans="1:13" x14ac:dyDescent="0.25">
      <c r="A31" s="1" t="s">
        <v>44</v>
      </c>
      <c r="B31" s="1" t="s">
        <v>94</v>
      </c>
      <c r="C31" s="1" t="s">
        <v>40</v>
      </c>
      <c r="D31" s="1" t="s">
        <v>40</v>
      </c>
      <c r="E31">
        <v>41</v>
      </c>
      <c r="F31">
        <v>44</v>
      </c>
      <c r="G31">
        <v>42</v>
      </c>
      <c r="H31">
        <v>46</v>
      </c>
      <c r="I31">
        <v>43</v>
      </c>
      <c r="J31">
        <v>42</v>
      </c>
      <c r="K31">
        <v>40</v>
      </c>
      <c r="L31">
        <v>34</v>
      </c>
      <c r="M31">
        <v>34</v>
      </c>
    </row>
    <row r="32" spans="1:13" x14ac:dyDescent="0.25">
      <c r="A32" s="1" t="s">
        <v>19</v>
      </c>
      <c r="B32" s="1" t="s">
        <v>95</v>
      </c>
      <c r="C32" s="1" t="s">
        <v>58</v>
      </c>
      <c r="D32" s="1" t="s">
        <v>58</v>
      </c>
      <c r="E32">
        <v>1070</v>
      </c>
      <c r="F32">
        <v>1066</v>
      </c>
      <c r="G32">
        <v>1103</v>
      </c>
      <c r="H32">
        <v>1183</v>
      </c>
      <c r="I32">
        <v>1203</v>
      </c>
      <c r="J32">
        <v>1235</v>
      </c>
      <c r="K32">
        <v>1214</v>
      </c>
      <c r="L32">
        <v>1202</v>
      </c>
      <c r="M32">
        <v>1175</v>
      </c>
    </row>
    <row r="33" spans="1:13" x14ac:dyDescent="0.25">
      <c r="A33" s="1" t="s">
        <v>26</v>
      </c>
      <c r="B33" s="1" t="s">
        <v>96</v>
      </c>
      <c r="C33" s="1" t="s">
        <v>58</v>
      </c>
      <c r="D33" s="1" t="s">
        <v>1</v>
      </c>
      <c r="E33">
        <v>131</v>
      </c>
      <c r="F33">
        <v>130</v>
      </c>
      <c r="G33">
        <v>129</v>
      </c>
      <c r="H33">
        <v>129</v>
      </c>
      <c r="I33">
        <v>128</v>
      </c>
      <c r="J33">
        <v>128</v>
      </c>
      <c r="K33">
        <v>126</v>
      </c>
      <c r="L33">
        <v>120</v>
      </c>
      <c r="M33">
        <v>119</v>
      </c>
    </row>
    <row r="34" spans="1:13" x14ac:dyDescent="0.25">
      <c r="A34" s="1" t="s">
        <v>13</v>
      </c>
      <c r="B34" s="1" t="s">
        <v>97</v>
      </c>
      <c r="C34" s="1" t="s">
        <v>40</v>
      </c>
      <c r="D34" s="1"/>
      <c r="E34">
        <v>3</v>
      </c>
      <c r="F34">
        <v>2</v>
      </c>
      <c r="G34">
        <v>3</v>
      </c>
      <c r="H34">
        <v>3</v>
      </c>
      <c r="I34">
        <v>4</v>
      </c>
      <c r="J34">
        <v>6</v>
      </c>
      <c r="K34">
        <v>8</v>
      </c>
      <c r="L34">
        <v>8</v>
      </c>
      <c r="M34">
        <v>10</v>
      </c>
    </row>
    <row r="35" spans="1:13" x14ac:dyDescent="0.25">
      <c r="A35" s="1" t="s">
        <v>36</v>
      </c>
      <c r="B35" s="1" t="s">
        <v>98</v>
      </c>
      <c r="C35" s="1" t="s">
        <v>40</v>
      </c>
      <c r="D35" s="1" t="s">
        <v>40</v>
      </c>
      <c r="E35">
        <v>2478</v>
      </c>
      <c r="F35">
        <v>2447</v>
      </c>
      <c r="G35">
        <v>2390</v>
      </c>
      <c r="H35">
        <v>2381</v>
      </c>
      <c r="I35">
        <v>2324</v>
      </c>
      <c r="J35">
        <v>2221</v>
      </c>
      <c r="K35">
        <v>2135</v>
      </c>
      <c r="L35">
        <v>2063</v>
      </c>
      <c r="M35">
        <v>2000</v>
      </c>
    </row>
    <row r="36" spans="1:13" x14ac:dyDescent="0.25">
      <c r="A36" s="1" t="s">
        <v>57</v>
      </c>
      <c r="B36" s="1" t="s">
        <v>99</v>
      </c>
      <c r="C36" s="1" t="s">
        <v>58</v>
      </c>
      <c r="D36" s="1" t="s">
        <v>1</v>
      </c>
      <c r="E36">
        <v>15</v>
      </c>
      <c r="F36">
        <v>14</v>
      </c>
      <c r="G36">
        <v>14</v>
      </c>
      <c r="H36">
        <v>14</v>
      </c>
      <c r="I36">
        <v>13</v>
      </c>
      <c r="J36">
        <v>13</v>
      </c>
      <c r="K36">
        <v>12</v>
      </c>
      <c r="L36">
        <v>11</v>
      </c>
      <c r="M36">
        <v>11</v>
      </c>
    </row>
    <row r="37" spans="1:13" x14ac:dyDescent="0.25">
      <c r="A37" s="1" t="s">
        <v>37</v>
      </c>
      <c r="B37" s="1" t="s">
        <v>100</v>
      </c>
      <c r="C37" s="1" t="s">
        <v>58</v>
      </c>
      <c r="D37" s="1" t="s">
        <v>1</v>
      </c>
      <c r="E37">
        <v>1</v>
      </c>
      <c r="F37">
        <v>0</v>
      </c>
      <c r="G37">
        <v>0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</row>
    <row r="38" spans="1:13" x14ac:dyDescent="0.25">
      <c r="A38" s="1" t="s">
        <v>4</v>
      </c>
      <c r="B38" s="1" t="s">
        <v>59</v>
      </c>
      <c r="C38" s="1" t="s">
        <v>40</v>
      </c>
      <c r="D38" s="1" t="s">
        <v>40</v>
      </c>
      <c r="E38">
        <v>263</v>
      </c>
      <c r="F38">
        <v>258</v>
      </c>
      <c r="G38">
        <v>278</v>
      </c>
      <c r="H38">
        <v>307</v>
      </c>
      <c r="I38">
        <v>332</v>
      </c>
      <c r="J38">
        <v>320</v>
      </c>
      <c r="K38">
        <v>311</v>
      </c>
      <c r="L38">
        <v>292</v>
      </c>
      <c r="M38">
        <v>278</v>
      </c>
    </row>
    <row r="39" spans="1:13" x14ac:dyDescent="0.25">
      <c r="A39" s="1" t="s">
        <v>54</v>
      </c>
      <c r="B39" s="1" t="s">
        <v>101</v>
      </c>
      <c r="C39" s="1" t="s">
        <v>40</v>
      </c>
      <c r="D39" s="1" t="s">
        <v>1</v>
      </c>
      <c r="E39">
        <v>1</v>
      </c>
      <c r="F39">
        <v>1</v>
      </c>
      <c r="G39">
        <v>1</v>
      </c>
      <c r="H39">
        <v>1</v>
      </c>
      <c r="I39">
        <v>1</v>
      </c>
      <c r="J39">
        <v>1</v>
      </c>
      <c r="K39">
        <v>1</v>
      </c>
      <c r="L39">
        <v>1</v>
      </c>
      <c r="M39">
        <v>1</v>
      </c>
    </row>
    <row r="40" spans="1:13" x14ac:dyDescent="0.25">
      <c r="A40" s="1" t="s">
        <v>3</v>
      </c>
      <c r="B40" s="1" t="s">
        <v>60</v>
      </c>
      <c r="C40" s="1" t="s">
        <v>40</v>
      </c>
      <c r="D40" s="1" t="s">
        <v>1</v>
      </c>
      <c r="E40">
        <v>1</v>
      </c>
      <c r="F40">
        <v>1</v>
      </c>
      <c r="G40">
        <v>1</v>
      </c>
      <c r="H40">
        <v>1</v>
      </c>
      <c r="I40">
        <v>1</v>
      </c>
      <c r="J40">
        <v>1</v>
      </c>
      <c r="K40">
        <v>0</v>
      </c>
      <c r="L40">
        <v>0</v>
      </c>
      <c r="M40">
        <v>0</v>
      </c>
    </row>
    <row r="41" spans="1:13" x14ac:dyDescent="0.25">
      <c r="A41" s="1" t="s">
        <v>9</v>
      </c>
      <c r="B41" s="1" t="s">
        <v>102</v>
      </c>
      <c r="C41" s="1" t="s">
        <v>58</v>
      </c>
      <c r="D41" s="1" t="s">
        <v>1</v>
      </c>
      <c r="E41">
        <v>39</v>
      </c>
      <c r="F41">
        <v>38</v>
      </c>
      <c r="G41">
        <v>35</v>
      </c>
      <c r="H41">
        <v>34</v>
      </c>
      <c r="I41">
        <v>33</v>
      </c>
      <c r="J41">
        <v>26</v>
      </c>
      <c r="K41">
        <v>27</v>
      </c>
      <c r="L41">
        <v>22</v>
      </c>
      <c r="M41">
        <v>21</v>
      </c>
    </row>
    <row r="42" spans="1:13" x14ac:dyDescent="0.25">
      <c r="A42" s="1" t="s">
        <v>30</v>
      </c>
      <c r="B42" s="1" t="s">
        <v>103</v>
      </c>
      <c r="C42" s="1" t="s">
        <v>40</v>
      </c>
      <c r="D42" s="1" t="s">
        <v>40</v>
      </c>
      <c r="E42">
        <v>0</v>
      </c>
      <c r="F42">
        <v>53</v>
      </c>
      <c r="G42">
        <v>135</v>
      </c>
      <c r="H42">
        <v>517</v>
      </c>
      <c r="I42">
        <v>1786</v>
      </c>
      <c r="J42">
        <v>3622</v>
      </c>
      <c r="K42">
        <v>5488</v>
      </c>
      <c r="L42">
        <v>7264</v>
      </c>
      <c r="M42">
        <v>9177</v>
      </c>
    </row>
    <row r="43" spans="1:13" x14ac:dyDescent="0.25">
      <c r="A43" s="1" t="s">
        <v>39</v>
      </c>
      <c r="B43" s="1" t="s">
        <v>104</v>
      </c>
      <c r="C43" s="1" t="s">
        <v>40</v>
      </c>
      <c r="D43" s="1" t="s">
        <v>1</v>
      </c>
      <c r="E43">
        <v>0</v>
      </c>
      <c r="F43">
        <v>0</v>
      </c>
      <c r="G43">
        <v>1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</row>
    <row r="44" spans="1:13" x14ac:dyDescent="0.25">
      <c r="A44" s="1" t="s">
        <v>62</v>
      </c>
      <c r="B44" s="1" t="s">
        <v>105</v>
      </c>
      <c r="C44" s="1" t="s">
        <v>40</v>
      </c>
      <c r="D44" s="1" t="s">
        <v>1</v>
      </c>
      <c r="E44">
        <v>0</v>
      </c>
      <c r="F44">
        <v>0</v>
      </c>
      <c r="G44">
        <v>1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</row>
    <row r="45" spans="1:13" x14ac:dyDescent="0.25">
      <c r="A45" s="1" t="s">
        <v>15</v>
      </c>
      <c r="B45" s="1" t="s">
        <v>106</v>
      </c>
      <c r="C45" s="1" t="s">
        <v>58</v>
      </c>
      <c r="D45" s="1" t="s">
        <v>1</v>
      </c>
      <c r="E45">
        <v>0</v>
      </c>
      <c r="F45">
        <v>0</v>
      </c>
      <c r="G45">
        <v>0</v>
      </c>
      <c r="H45">
        <v>2</v>
      </c>
      <c r="I45">
        <v>2</v>
      </c>
      <c r="J45">
        <v>3</v>
      </c>
      <c r="K45">
        <v>4</v>
      </c>
      <c r="L45">
        <v>4</v>
      </c>
      <c r="M45">
        <v>4</v>
      </c>
    </row>
    <row r="46" spans="1:13" x14ac:dyDescent="0.25">
      <c r="A46" s="1" t="s">
        <v>27</v>
      </c>
      <c r="B46" s="1" t="s">
        <v>1</v>
      </c>
      <c r="C46" s="1" t="s">
        <v>1</v>
      </c>
      <c r="D46" s="1" t="s">
        <v>1</v>
      </c>
      <c r="E46">
        <v>0</v>
      </c>
      <c r="F46">
        <v>0</v>
      </c>
      <c r="G46">
        <v>0</v>
      </c>
      <c r="H46">
        <v>85</v>
      </c>
      <c r="I46">
        <v>247</v>
      </c>
      <c r="J46">
        <v>501</v>
      </c>
      <c r="K46">
        <v>492</v>
      </c>
      <c r="L46">
        <v>491</v>
      </c>
      <c r="M46">
        <v>479</v>
      </c>
    </row>
    <row r="47" spans="1:13" x14ac:dyDescent="0.25">
      <c r="A47" s="1" t="s">
        <v>52</v>
      </c>
      <c r="B47" s="1" t="s">
        <v>107</v>
      </c>
      <c r="C47" s="1" t="s">
        <v>40</v>
      </c>
      <c r="D47" s="1" t="s">
        <v>1</v>
      </c>
      <c r="E47">
        <v>0</v>
      </c>
      <c r="F47">
        <v>0</v>
      </c>
      <c r="G47">
        <v>0</v>
      </c>
      <c r="H47">
        <v>0</v>
      </c>
      <c r="I47">
        <v>1</v>
      </c>
      <c r="J47">
        <v>1</v>
      </c>
      <c r="K47">
        <v>1</v>
      </c>
      <c r="L47">
        <v>1</v>
      </c>
      <c r="M47">
        <v>0</v>
      </c>
    </row>
    <row r="48" spans="1:13" x14ac:dyDescent="0.25">
      <c r="A48" s="1" t="s">
        <v>12</v>
      </c>
      <c r="B48" s="1" t="s">
        <v>61</v>
      </c>
      <c r="C48" s="1" t="s">
        <v>40</v>
      </c>
      <c r="D48" s="1" t="s">
        <v>40</v>
      </c>
      <c r="E48">
        <v>0</v>
      </c>
      <c r="F48">
        <v>0</v>
      </c>
      <c r="G48">
        <v>0</v>
      </c>
      <c r="H48">
        <v>0</v>
      </c>
      <c r="I48">
        <v>0</v>
      </c>
      <c r="J48">
        <v>6</v>
      </c>
      <c r="K48">
        <v>183</v>
      </c>
      <c r="L48">
        <v>401</v>
      </c>
      <c r="M48">
        <v>607</v>
      </c>
    </row>
    <row r="49" spans="1:13" x14ac:dyDescent="0.25">
      <c r="A49" s="1" t="s">
        <v>32</v>
      </c>
      <c r="B49" s="1" t="s">
        <v>108</v>
      </c>
      <c r="C49" s="1" t="s">
        <v>58</v>
      </c>
      <c r="D49" s="1" t="s">
        <v>58</v>
      </c>
      <c r="E49">
        <v>0</v>
      </c>
      <c r="F49">
        <v>0</v>
      </c>
      <c r="G49">
        <v>0</v>
      </c>
      <c r="H49">
        <v>0</v>
      </c>
      <c r="I49">
        <v>0</v>
      </c>
      <c r="J49">
        <v>4</v>
      </c>
      <c r="K49">
        <v>211</v>
      </c>
      <c r="L49">
        <v>363</v>
      </c>
      <c r="M49">
        <v>502</v>
      </c>
    </row>
    <row r="50" spans="1:13" x14ac:dyDescent="0.25">
      <c r="A50" s="1" t="s">
        <v>24</v>
      </c>
      <c r="B50" s="1" t="s">
        <v>109</v>
      </c>
      <c r="C50" s="1" t="s">
        <v>58</v>
      </c>
      <c r="D50" s="1" t="s">
        <v>1</v>
      </c>
      <c r="E50">
        <v>0</v>
      </c>
      <c r="F50">
        <v>0</v>
      </c>
      <c r="G50">
        <v>0</v>
      </c>
      <c r="H50">
        <v>0</v>
      </c>
      <c r="I50">
        <v>0</v>
      </c>
      <c r="J50">
        <v>5</v>
      </c>
      <c r="K50">
        <v>250</v>
      </c>
      <c r="L50">
        <v>522</v>
      </c>
      <c r="M50">
        <v>753</v>
      </c>
    </row>
    <row r="51" spans="1:13" x14ac:dyDescent="0.25">
      <c r="A51" s="1" t="s">
        <v>23</v>
      </c>
      <c r="B51" s="1" t="s">
        <v>110</v>
      </c>
      <c r="C51" s="1" t="s">
        <v>58</v>
      </c>
      <c r="D51" s="1" t="s">
        <v>1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1</v>
      </c>
      <c r="L51">
        <v>3</v>
      </c>
      <c r="M51">
        <v>3</v>
      </c>
    </row>
    <row r="52" spans="1:13" x14ac:dyDescent="0.25">
      <c r="A52" s="1" t="s">
        <v>22</v>
      </c>
      <c r="B52" s="1" t="s">
        <v>111</v>
      </c>
      <c r="C52" s="1" t="s">
        <v>58</v>
      </c>
      <c r="D52" s="1" t="s">
        <v>1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34</v>
      </c>
      <c r="L52">
        <v>64</v>
      </c>
      <c r="M52">
        <v>81</v>
      </c>
    </row>
    <row r="53" spans="1:13" x14ac:dyDescent="0.25">
      <c r="A53" s="1" t="s">
        <v>49</v>
      </c>
      <c r="B53" s="1" t="s">
        <v>112</v>
      </c>
      <c r="C53" s="1" t="s">
        <v>58</v>
      </c>
      <c r="D53" s="1" t="s">
        <v>1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1</v>
      </c>
      <c r="L53">
        <v>0</v>
      </c>
      <c r="M53">
        <v>0</v>
      </c>
    </row>
    <row r="54" spans="1:13" x14ac:dyDescent="0.25">
      <c r="A54" s="1" t="s">
        <v>7</v>
      </c>
      <c r="B54" s="1" t="s">
        <v>113</v>
      </c>
      <c r="C54" s="1" t="s">
        <v>40</v>
      </c>
      <c r="D54" s="1" t="s">
        <v>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12</v>
      </c>
      <c r="L54">
        <v>16</v>
      </c>
      <c r="M54">
        <v>23</v>
      </c>
    </row>
    <row r="55" spans="1:13" x14ac:dyDescent="0.25">
      <c r="A55" s="1" t="s">
        <v>43</v>
      </c>
      <c r="B55" s="1" t="s">
        <v>81</v>
      </c>
      <c r="C55" s="1" t="s">
        <v>40</v>
      </c>
      <c r="D55" s="1" t="s">
        <v>40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37</v>
      </c>
      <c r="L55">
        <v>70</v>
      </c>
      <c r="M55">
        <v>96</v>
      </c>
    </row>
    <row r="56" spans="1:13" x14ac:dyDescent="0.25">
      <c r="A56" s="1" t="s">
        <v>8</v>
      </c>
      <c r="B56" s="1" t="s">
        <v>114</v>
      </c>
      <c r="C56" s="1" t="s">
        <v>58</v>
      </c>
      <c r="D56" s="1" t="s">
        <v>1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1</v>
      </c>
      <c r="M56">
        <v>1</v>
      </c>
    </row>
    <row r="57" spans="1:13" x14ac:dyDescent="0.25">
      <c r="A57" s="1" t="s">
        <v>5</v>
      </c>
      <c r="B57" s="1" t="s">
        <v>115</v>
      </c>
      <c r="C57" s="1" t="s">
        <v>58</v>
      </c>
      <c r="D57" s="1" t="s">
        <v>1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1</v>
      </c>
      <c r="M57">
        <v>1</v>
      </c>
    </row>
    <row r="58" spans="1:13" x14ac:dyDescent="0.25">
      <c r="A58" s="1" t="s">
        <v>51</v>
      </c>
      <c r="B58" s="1" t="s">
        <v>53</v>
      </c>
      <c r="C58" s="1" t="s">
        <v>40</v>
      </c>
      <c r="D58" s="1" t="s">
        <v>40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1</v>
      </c>
      <c r="M58">
        <v>2</v>
      </c>
    </row>
    <row r="59" spans="1:13" x14ac:dyDescent="0.25">
      <c r="A59" s="1"/>
      <c r="B59" s="1" t="s">
        <v>125</v>
      </c>
      <c r="C59" s="1"/>
      <c r="D59" s="1"/>
      <c r="E59">
        <f t="shared" ref="E59:L59" si="0">SUBTOTAL(109,E2:E58)</f>
        <v>38331</v>
      </c>
      <c r="F59">
        <f t="shared" si="0"/>
        <v>39234</v>
      </c>
      <c r="G59">
        <f t="shared" si="0"/>
        <v>40452</v>
      </c>
      <c r="H59">
        <f t="shared" si="0"/>
        <v>42605</v>
      </c>
      <c r="I59">
        <f t="shared" si="0"/>
        <v>44189</v>
      </c>
      <c r="J59">
        <f t="shared" si="0"/>
        <v>45910</v>
      </c>
      <c r="K59">
        <f t="shared" si="0"/>
        <v>47362</v>
      </c>
      <c r="L59">
        <f t="shared" si="0"/>
        <v>48862</v>
      </c>
      <c r="M59">
        <f>SUBTOTAL(109,rv_statistics__3[2020])</f>
        <v>50552</v>
      </c>
    </row>
    <row r="60" spans="1:13" x14ac:dyDescent="0.25">
      <c r="B60" t="s">
        <v>138</v>
      </c>
      <c r="E60">
        <f>SUMIF($C$2:$C$58, "A", E2:E58)</f>
        <v>7390</v>
      </c>
      <c r="F60">
        <f t="shared" ref="F60:M60" si="1">SUMIF($C$2:$C$58, "A", F2:F58)</f>
        <v>7997</v>
      </c>
      <c r="G60">
        <f t="shared" si="1"/>
        <v>8687</v>
      </c>
      <c r="H60">
        <f t="shared" si="1"/>
        <v>9724</v>
      </c>
      <c r="I60">
        <f t="shared" si="1"/>
        <v>11330</v>
      </c>
      <c r="J60">
        <f t="shared" si="1"/>
        <v>13277</v>
      </c>
      <c r="K60">
        <f t="shared" si="1"/>
        <v>15138</v>
      </c>
      <c r="L60">
        <f t="shared" si="1"/>
        <v>16980</v>
      </c>
      <c r="M60">
        <f t="shared" si="1"/>
        <v>18964</v>
      </c>
    </row>
    <row r="61" spans="1:13" x14ac:dyDescent="0.25">
      <c r="B61" t="s">
        <v>126</v>
      </c>
      <c r="E61">
        <f>SUMIF($C$2:$C$58, "P", E2:E58)</f>
        <v>30884</v>
      </c>
      <c r="F61">
        <f t="shared" ref="F61:M61" si="2">SUMIF($C$2:$C$58, "P", F2:F58)</f>
        <v>31181</v>
      </c>
      <c r="G61">
        <f t="shared" si="2"/>
        <v>31710</v>
      </c>
      <c r="H61">
        <f t="shared" si="2"/>
        <v>32743</v>
      </c>
      <c r="I61">
        <f t="shared" si="2"/>
        <v>32563</v>
      </c>
      <c r="J61">
        <f t="shared" si="2"/>
        <v>32085</v>
      </c>
      <c r="K61">
        <f t="shared" si="2"/>
        <v>31689</v>
      </c>
      <c r="L61">
        <f t="shared" si="2"/>
        <v>31346</v>
      </c>
      <c r="M61">
        <f t="shared" si="2"/>
        <v>31067</v>
      </c>
    </row>
    <row r="62" spans="1:13" x14ac:dyDescent="0.25">
      <c r="B62" t="s">
        <v>129</v>
      </c>
      <c r="E62">
        <f>SUMIF($C$2:$C$58, "", E2:E58)</f>
        <v>57</v>
      </c>
      <c r="F62">
        <f t="shared" ref="F62:M62" si="3">SUMIF($C$2:$C$58, "", F2:F58)</f>
        <v>56</v>
      </c>
      <c r="G62">
        <f t="shared" si="3"/>
        <v>55</v>
      </c>
      <c r="H62">
        <f t="shared" si="3"/>
        <v>138</v>
      </c>
      <c r="I62">
        <f t="shared" si="3"/>
        <v>296</v>
      </c>
      <c r="J62">
        <f t="shared" si="3"/>
        <v>548</v>
      </c>
      <c r="K62">
        <f t="shared" si="3"/>
        <v>535</v>
      </c>
      <c r="L62">
        <f t="shared" si="3"/>
        <v>536</v>
      </c>
      <c r="M62">
        <f t="shared" si="3"/>
        <v>521</v>
      </c>
    </row>
    <row r="63" spans="1:13" x14ac:dyDescent="0.25">
      <c r="B63" t="s">
        <v>139</v>
      </c>
      <c r="E63">
        <f>SUMIF($D$2:$D$58, "A", E2:E58)</f>
        <v>6792</v>
      </c>
      <c r="F63">
        <f t="shared" ref="F63:M63" si="4">SUMIF($D$2:$D$58, "A", F2:F58)</f>
        <v>7429</v>
      </c>
      <c r="G63">
        <f t="shared" si="4"/>
        <v>8134</v>
      </c>
      <c r="H63">
        <f t="shared" si="4"/>
        <v>9158</v>
      </c>
      <c r="I63">
        <f t="shared" si="4"/>
        <v>10798</v>
      </c>
      <c r="J63">
        <f t="shared" si="4"/>
        <v>12778</v>
      </c>
      <c r="K63">
        <f t="shared" si="4"/>
        <v>14650</v>
      </c>
      <c r="L63">
        <f t="shared" si="4"/>
        <v>16511</v>
      </c>
      <c r="M63">
        <f t="shared" si="4"/>
        <v>18508</v>
      </c>
    </row>
    <row r="64" spans="1:13" x14ac:dyDescent="0.25">
      <c r="B64" t="s">
        <v>127</v>
      </c>
      <c r="E64">
        <f>SUMIF($D$2:$D$58, "P", E2:E58)</f>
        <v>30344</v>
      </c>
      <c r="F64">
        <f t="shared" ref="F64:M64" si="5">SUMIF($D$2:$D$58, "P", F2:F58)</f>
        <v>30638</v>
      </c>
      <c r="G64">
        <f t="shared" si="5"/>
        <v>31131</v>
      </c>
      <c r="H64">
        <f t="shared" si="5"/>
        <v>32101</v>
      </c>
      <c r="I64">
        <f t="shared" si="5"/>
        <v>31897</v>
      </c>
      <c r="J64">
        <f t="shared" si="5"/>
        <v>31415</v>
      </c>
      <c r="K64">
        <f t="shared" si="5"/>
        <v>30756</v>
      </c>
      <c r="L64">
        <f t="shared" si="5"/>
        <v>30128</v>
      </c>
      <c r="M64">
        <f t="shared" si="5"/>
        <v>29620</v>
      </c>
    </row>
    <row r="65" spans="2:13" x14ac:dyDescent="0.25">
      <c r="B65" t="s">
        <v>128</v>
      </c>
      <c r="E65">
        <f>SUMIF($D$2:$D$58, "", E2:E58)</f>
        <v>1195</v>
      </c>
      <c r="F65">
        <f t="shared" ref="F65:M65" si="6">SUMIF($D$2:$D$58, "", F2:F58)</f>
        <v>1167</v>
      </c>
      <c r="G65">
        <f t="shared" si="6"/>
        <v>1187</v>
      </c>
      <c r="H65">
        <f t="shared" si="6"/>
        <v>1346</v>
      </c>
      <c r="I65">
        <f t="shared" si="6"/>
        <v>1494</v>
      </c>
      <c r="J65">
        <f t="shared" si="6"/>
        <v>1717</v>
      </c>
      <c r="K65">
        <f t="shared" si="6"/>
        <v>1956</v>
      </c>
      <c r="L65">
        <f t="shared" si="6"/>
        <v>2223</v>
      </c>
      <c r="M65">
        <f t="shared" si="6"/>
        <v>2424</v>
      </c>
    </row>
    <row r="67" spans="2:13" x14ac:dyDescent="0.25">
      <c r="B67" t="s">
        <v>140</v>
      </c>
      <c r="F67" s="2">
        <f>((F63+F64)/(E63+E64) - 1)</f>
        <v>2.507001292546307E-2</v>
      </c>
      <c r="G67" s="2">
        <f t="shared" ref="G67:M67" si="7">((G63+G64)/(F63+F64) - 1)</f>
        <v>3.1470827751070463E-2</v>
      </c>
      <c r="H67" s="2">
        <f t="shared" si="7"/>
        <v>5.0783140201196897E-2</v>
      </c>
      <c r="I67" s="2">
        <f t="shared" si="7"/>
        <v>3.4804527497031001E-2</v>
      </c>
      <c r="J67" s="2">
        <f t="shared" si="7"/>
        <v>3.5086075652886795E-2</v>
      </c>
      <c r="K67" s="2">
        <f t="shared" si="7"/>
        <v>2.7447785848437434E-2</v>
      </c>
      <c r="L67" s="2">
        <f t="shared" si="7"/>
        <v>2.7155001541646406E-2</v>
      </c>
      <c r="M67" s="2">
        <f t="shared" si="7"/>
        <v>3.1926070456055999E-2</v>
      </c>
    </row>
    <row r="68" spans="2:13" x14ac:dyDescent="0.25">
      <c r="B68" t="s">
        <v>137</v>
      </c>
      <c r="F68" s="2">
        <f>(F63/E63 - 1)</f>
        <v>9.3786808009422851E-2</v>
      </c>
      <c r="G68" s="2">
        <f t="shared" ref="G68:M68" si="8">(G63/F63 - 1)</f>
        <v>9.4898371247812641E-2</v>
      </c>
      <c r="H68" s="2">
        <f t="shared" si="8"/>
        <v>0.1258913203835752</v>
      </c>
      <c r="I68" s="2">
        <f t="shared" si="8"/>
        <v>0.17907840139768516</v>
      </c>
      <c r="J68" s="2">
        <f t="shared" si="8"/>
        <v>0.18336729023893317</v>
      </c>
      <c r="K68" s="2">
        <f t="shared" si="8"/>
        <v>0.14650179996869617</v>
      </c>
      <c r="L68" s="2">
        <f t="shared" si="8"/>
        <v>0.1270307167235496</v>
      </c>
      <c r="M68" s="2">
        <f t="shared" si="8"/>
        <v>0.12094966991702494</v>
      </c>
    </row>
    <row r="69" spans="2:13" x14ac:dyDescent="0.25">
      <c r="B69" t="s">
        <v>130</v>
      </c>
      <c r="F69" s="2">
        <f>(F64/E64 - 1)</f>
        <v>9.6889006063802796E-3</v>
      </c>
      <c r="G69" s="2">
        <f t="shared" ref="G69:M69" si="9">(G64/F64 - 1)</f>
        <v>1.6091128663750842E-2</v>
      </c>
      <c r="H69" s="2">
        <f t="shared" si="9"/>
        <v>3.115865214737723E-2</v>
      </c>
      <c r="I69" s="2">
        <f t="shared" si="9"/>
        <v>-6.3549422136381928E-3</v>
      </c>
      <c r="J69" s="2">
        <f t="shared" si="9"/>
        <v>-1.5111138978587291E-2</v>
      </c>
      <c r="K69" s="2">
        <f t="shared" si="9"/>
        <v>-2.0977240171892397E-2</v>
      </c>
      <c r="L69" s="2">
        <f t="shared" si="9"/>
        <v>-2.0418780075432408E-2</v>
      </c>
      <c r="M69" s="2">
        <f t="shared" si="9"/>
        <v>-1.6861391396707393E-2</v>
      </c>
    </row>
    <row r="71" spans="2:13" x14ac:dyDescent="0.25">
      <c r="B71" t="s">
        <v>136</v>
      </c>
      <c r="F71">
        <f>F63-E63</f>
        <v>637</v>
      </c>
      <c r="G71">
        <f t="shared" ref="G71:M71" si="10">G63-F63</f>
        <v>705</v>
      </c>
      <c r="H71">
        <f t="shared" si="10"/>
        <v>1024</v>
      </c>
      <c r="I71">
        <f t="shared" si="10"/>
        <v>1640</v>
      </c>
      <c r="J71">
        <f t="shared" si="10"/>
        <v>1980</v>
      </c>
      <c r="K71">
        <f t="shared" si="10"/>
        <v>1872</v>
      </c>
      <c r="L71">
        <f t="shared" si="10"/>
        <v>1861</v>
      </c>
      <c r="M71">
        <f t="shared" si="10"/>
        <v>1997</v>
      </c>
    </row>
    <row r="72" spans="2:13" x14ac:dyDescent="0.25">
      <c r="B72" t="s">
        <v>131</v>
      </c>
      <c r="F72">
        <f>F64-E64</f>
        <v>294</v>
      </c>
      <c r="G72">
        <f t="shared" ref="G72:M72" si="11">G64-F64</f>
        <v>493</v>
      </c>
      <c r="H72">
        <f t="shared" si="11"/>
        <v>970</v>
      </c>
      <c r="I72">
        <f t="shared" si="11"/>
        <v>-204</v>
      </c>
      <c r="J72">
        <f t="shared" si="11"/>
        <v>-482</v>
      </c>
      <c r="K72">
        <f t="shared" si="11"/>
        <v>-659</v>
      </c>
      <c r="L72">
        <f t="shared" si="11"/>
        <v>-628</v>
      </c>
      <c r="M72">
        <f t="shared" si="11"/>
        <v>-508</v>
      </c>
    </row>
    <row r="74" spans="2:13" x14ac:dyDescent="0.25">
      <c r="B74" t="s">
        <v>134</v>
      </c>
      <c r="J74">
        <v>40568</v>
      </c>
      <c r="K74">
        <v>46859</v>
      </c>
      <c r="L74">
        <v>53922</v>
      </c>
      <c r="M74">
        <v>78055</v>
      </c>
    </row>
    <row r="76" spans="2:13" x14ac:dyDescent="0.25">
      <c r="B76" t="s">
        <v>132</v>
      </c>
      <c r="C76">
        <v>83</v>
      </c>
    </row>
    <row r="77" spans="2:13" x14ac:dyDescent="0.25">
      <c r="B77" t="s">
        <v>133</v>
      </c>
      <c r="C77">
        <v>10.7</v>
      </c>
    </row>
    <row r="78" spans="2:13" x14ac:dyDescent="0.25">
      <c r="B78" t="s">
        <v>135</v>
      </c>
      <c r="C78">
        <v>38</v>
      </c>
      <c r="J78">
        <f xml:space="preserve"> ROUNDDOWN(($C$77/$C$76)*J74,0)</f>
        <v>5229</v>
      </c>
      <c r="K78">
        <f xml:space="preserve"> ROUNDDOWN(($C$77/$C$76)*K74,0)</f>
        <v>6040</v>
      </c>
      <c r="L78">
        <f xml:space="preserve"> ROUNDDOWN(($C$77/$C$76)*L74,0)</f>
        <v>6951</v>
      </c>
      <c r="M78">
        <f xml:space="preserve"> ROUNDDOWN(($C$77/$C$76)*M74,0)</f>
        <v>10062</v>
      </c>
    </row>
  </sheetData>
  <pageMargins left="0.7" right="0.7" top="0.75" bottom="0.75" header="0.3" footer="0.3"/>
  <pageSetup paperSize="9" orientation="portrait" horizontalDpi="4294967293" verticalDpi="4294967293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B132A-284D-439B-9C12-4C9B885C64F3}">
  <dimension ref="A1:I12"/>
  <sheetViews>
    <sheetView tabSelected="1" workbookViewId="0">
      <selection activeCell="O37" sqref="O37"/>
    </sheetView>
  </sheetViews>
  <sheetFormatPr defaultRowHeight="15" x14ac:dyDescent="0.25"/>
  <cols>
    <col min="1" max="1" width="30.28515625" customWidth="1"/>
  </cols>
  <sheetData>
    <row r="1" spans="1:9" x14ac:dyDescent="0.25">
      <c r="B1">
        <v>2012</v>
      </c>
      <c r="C1">
        <v>2013</v>
      </c>
      <c r="D1">
        <v>2014</v>
      </c>
      <c r="E1">
        <v>2015</v>
      </c>
      <c r="F1">
        <v>2016</v>
      </c>
      <c r="G1">
        <v>2017</v>
      </c>
      <c r="H1">
        <v>2018</v>
      </c>
      <c r="I1">
        <v>2019</v>
      </c>
    </row>
    <row r="2" spans="1:9" x14ac:dyDescent="0.25">
      <c r="A2" t="s">
        <v>141</v>
      </c>
      <c r="B2">
        <f>Statistika!E63</f>
        <v>6792</v>
      </c>
      <c r="C2">
        <f>Statistika!F63</f>
        <v>7429</v>
      </c>
      <c r="D2">
        <f>Statistika!G63</f>
        <v>8134</v>
      </c>
      <c r="E2">
        <f>Statistika!H63</f>
        <v>9158</v>
      </c>
      <c r="F2">
        <f>Statistika!I63</f>
        <v>10798</v>
      </c>
      <c r="G2">
        <f>Statistika!J63</f>
        <v>12778</v>
      </c>
      <c r="H2">
        <f>Statistika!K63</f>
        <v>14650</v>
      </c>
      <c r="I2">
        <f>Statistika!L63</f>
        <v>16511</v>
      </c>
    </row>
    <row r="3" spans="1:9" x14ac:dyDescent="0.25">
      <c r="A3" t="s">
        <v>142</v>
      </c>
      <c r="B3">
        <v>1922</v>
      </c>
      <c r="C3">
        <v>2020</v>
      </c>
      <c r="D3">
        <v>2095</v>
      </c>
      <c r="E3">
        <v>2238</v>
      </c>
      <c r="F3">
        <v>2384</v>
      </c>
      <c r="G3">
        <v>2555</v>
      </c>
      <c r="H3">
        <v>2763</v>
      </c>
      <c r="I3">
        <v>3011</v>
      </c>
    </row>
    <row r="5" spans="1:9" x14ac:dyDescent="0.25">
      <c r="A5" t="s">
        <v>143</v>
      </c>
      <c r="B5">
        <v>10700000</v>
      </c>
    </row>
    <row r="6" spans="1:9" x14ac:dyDescent="0.25">
      <c r="A6" t="s">
        <v>144</v>
      </c>
      <c r="B6">
        <v>392807</v>
      </c>
    </row>
    <row r="8" spans="1:9" x14ac:dyDescent="0.25">
      <c r="A8" t="s">
        <v>147</v>
      </c>
      <c r="C8" s="2">
        <f>(C2/B2-1)</f>
        <v>9.3786808009422851E-2</v>
      </c>
      <c r="D8" s="2">
        <f t="shared" ref="D8:I8" si="0">(D2/C2-1)</f>
        <v>9.4898371247812641E-2</v>
      </c>
      <c r="E8" s="2">
        <f t="shared" si="0"/>
        <v>0.1258913203835752</v>
      </c>
      <c r="F8" s="2">
        <f t="shared" si="0"/>
        <v>0.17907840139768516</v>
      </c>
      <c r="G8" s="2">
        <f t="shared" si="0"/>
        <v>0.18336729023893317</v>
      </c>
      <c r="H8" s="2">
        <f t="shared" si="0"/>
        <v>0.14650179996869617</v>
      </c>
      <c r="I8" s="2">
        <f t="shared" si="0"/>
        <v>0.1270307167235496</v>
      </c>
    </row>
    <row r="9" spans="1:9" x14ac:dyDescent="0.25">
      <c r="A9" t="s">
        <v>148</v>
      </c>
      <c r="C9" s="2">
        <f>(C3/B3-1)</f>
        <v>5.098855359001031E-2</v>
      </c>
      <c r="D9" s="2">
        <f t="shared" ref="D9:I9" si="1">(D3/C3-1)</f>
        <v>3.7128712871287162E-2</v>
      </c>
      <c r="E9" s="2">
        <f t="shared" si="1"/>
        <v>6.8257756563245842E-2</v>
      </c>
      <c r="F9" s="2">
        <f t="shared" si="1"/>
        <v>6.5236818588024992E-2</v>
      </c>
      <c r="G9" s="2">
        <f t="shared" si="1"/>
        <v>7.1728187919463116E-2</v>
      </c>
      <c r="H9" s="2">
        <f t="shared" si="1"/>
        <v>8.1409001956947113E-2</v>
      </c>
      <c r="I9" s="2">
        <f t="shared" si="1"/>
        <v>8.9757509952949732E-2</v>
      </c>
    </row>
    <row r="11" spans="1:9" x14ac:dyDescent="0.25">
      <c r="A11" t="s">
        <v>145</v>
      </c>
      <c r="B11" s="3">
        <f>B2/$B$5*10000</f>
        <v>6.3476635514018698</v>
      </c>
      <c r="C11" s="3">
        <f t="shared" ref="C11:I11" si="2">C2/$B$5*10000</f>
        <v>6.9429906542056079</v>
      </c>
      <c r="D11" s="3">
        <f t="shared" si="2"/>
        <v>7.6018691588785039</v>
      </c>
      <c r="E11" s="3">
        <f t="shared" si="2"/>
        <v>8.5588785046728972</v>
      </c>
      <c r="F11" s="3">
        <f t="shared" si="2"/>
        <v>10.09158878504673</v>
      </c>
      <c r="G11" s="3">
        <f t="shared" si="2"/>
        <v>11.942056074766354</v>
      </c>
      <c r="H11" s="3">
        <f t="shared" si="2"/>
        <v>13.691588785046729</v>
      </c>
      <c r="I11" s="3">
        <f t="shared" si="2"/>
        <v>15.430841121495327</v>
      </c>
    </row>
    <row r="12" spans="1:9" x14ac:dyDescent="0.25">
      <c r="A12" t="s">
        <v>146</v>
      </c>
      <c r="B12" s="3">
        <f>B3/$B$6*10000</f>
        <v>48.929881595796409</v>
      </c>
      <c r="C12" s="3">
        <f t="shared" ref="C12:I12" si="3">C3/$B$6*10000</f>
        <v>51.424745485696533</v>
      </c>
      <c r="D12" s="3">
        <f t="shared" si="3"/>
        <v>53.334080095313986</v>
      </c>
      <c r="E12" s="3">
        <f t="shared" si="3"/>
        <v>56.974544750984585</v>
      </c>
      <c r="F12" s="3">
        <f t="shared" si="3"/>
        <v>60.691382791039871</v>
      </c>
      <c r="G12" s="3">
        <f t="shared" si="3"/>
        <v>65.044665700967656</v>
      </c>
      <c r="H12" s="3">
        <f t="shared" si="3"/>
        <v>70.339887018306698</v>
      </c>
      <c r="I12" s="3">
        <f t="shared" si="3"/>
        <v>76.65342012744172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8FBD5B-99CF-416C-BB01-253C2A93CF63}">
  <dimension ref="A1"/>
  <sheetViews>
    <sheetView topLeftCell="A5" workbookViewId="0">
      <selection activeCell="S32" sqref="S32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0C7593-2CE1-4898-8BBB-4A965831D15A}">
  <dimension ref="A1"/>
  <sheetViews>
    <sheetView workbookViewId="0">
      <selection activeCell="U14" sqref="U14"/>
    </sheetView>
  </sheetViews>
  <sheetFormatPr defaultRowHeight="15" x14ac:dyDescent="0.2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DF4346-19A9-4FB7-89D7-BEFB77299573}">
  <dimension ref="A1"/>
  <sheetViews>
    <sheetView workbookViewId="0">
      <selection activeCell="D48" sqref="D48"/>
    </sheetView>
  </sheetViews>
  <sheetFormatPr defaultRowHeight="15" x14ac:dyDescent="0.2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292CEB2D-37FB-441F-B205-6B857C84518C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Statistika</vt:lpstr>
      <vt:lpstr>Boblingen</vt:lpstr>
      <vt:lpstr>Graf - počet dle typu</vt:lpstr>
      <vt:lpstr>Graf - meziroční změna v ks</vt:lpstr>
      <vt:lpstr>Graf - celkový počet vozidel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Strimpfl</dc:creator>
  <cp:lastModifiedBy>Martin Strimpfl</cp:lastModifiedBy>
  <dcterms:created xsi:type="dcterms:W3CDTF">2021-02-04T05:55:13Z</dcterms:created>
  <dcterms:modified xsi:type="dcterms:W3CDTF">2021-02-06T10:19:37Z</dcterms:modified>
</cp:coreProperties>
</file>